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-96" yWindow="-96" windowWidth="19392" windowHeight="11472" tabRatio="889"/>
  </bookViews>
  <sheets>
    <sheet name="Данные о сотруднике" sheetId="7" r:id="rId1"/>
    <sheet name="Статьи" sheetId="1" r:id="rId2"/>
    <sheet name="Монографии" sheetId="4" r:id="rId3"/>
    <sheet name="Конференции" sheetId="2" r:id="rId4"/>
    <sheet name="Патенты" sheetId="5" r:id="rId5"/>
    <sheet name="Научное руководство" sheetId="3" r:id="rId6"/>
    <sheet name="Лекции" sheetId="8" r:id="rId7"/>
    <sheet name="Защита диссертации" sheetId="11" r:id="rId8"/>
    <sheet name="Общая сумма баллов" sheetId="12" r:id="rId9"/>
  </sheets>
  <definedNames>
    <definedName name="_xlnm.Print_Area" localSheetId="3">Конференции!$A$1:$H$43</definedName>
    <definedName name="_xlnm.Print_Area" localSheetId="5">'Научное руководство'!$A$1:$D$30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3" l="1"/>
  <c r="C11" i="3"/>
  <c r="C12" i="3"/>
  <c r="C13" i="3"/>
  <c r="C14" i="3"/>
  <c r="C15" i="3"/>
  <c r="A13" i="7"/>
  <c r="H10" i="5" a="1"/>
  <c r="H10" i="5" s="1"/>
  <c r="H11" i="5" a="1"/>
  <c r="H11" i="5" s="1"/>
  <c r="H12" i="5" a="1"/>
  <c r="H12" i="5" s="1"/>
  <c r="H13" i="5" a="1"/>
  <c r="H13" i="5"/>
  <c r="H14" i="5" a="1"/>
  <c r="H14" i="5" s="1"/>
  <c r="H15" i="5" a="1"/>
  <c r="H15" i="5" s="1"/>
  <c r="H16" i="5" a="1"/>
  <c r="H16" i="5"/>
  <c r="H17" i="5" a="1"/>
  <c r="H17" i="5" s="1"/>
  <c r="H18" i="5" a="1"/>
  <c r="H18" i="5" s="1"/>
  <c r="H19" i="5" a="1"/>
  <c r="H19" i="5"/>
  <c r="H9" i="5" a="1"/>
  <c r="H9" i="5" s="1"/>
  <c r="D26" i="3"/>
  <c r="F42" i="1"/>
  <c r="F43" i="1"/>
  <c r="F44" i="1"/>
  <c r="F45" i="1"/>
  <c r="F46" i="1"/>
  <c r="F47" i="1"/>
  <c r="F48" i="1"/>
  <c r="F49" i="1"/>
  <c r="F50" i="1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24" i="2"/>
  <c r="C27" i="12"/>
  <c r="C53" i="8"/>
  <c r="C54" i="8"/>
  <c r="C55" i="8"/>
  <c r="C56" i="8"/>
  <c r="E46" i="8"/>
  <c r="E47" i="8"/>
  <c r="E39" i="8"/>
  <c r="E40" i="8"/>
  <c r="E32" i="8"/>
  <c r="E33" i="8"/>
  <c r="B25" i="8"/>
  <c r="B26" i="8"/>
  <c r="C12" i="8"/>
  <c r="C13" i="8"/>
  <c r="C14" i="8"/>
  <c r="C15" i="8"/>
  <c r="C16" i="8"/>
  <c r="C17" i="8"/>
  <c r="C18" i="8"/>
  <c r="C19" i="8"/>
  <c r="D21" i="3"/>
  <c r="D22" i="3"/>
  <c r="D23" i="3"/>
  <c r="D24" i="3"/>
  <c r="D25" i="3"/>
  <c r="G12" i="2"/>
  <c r="G13" i="2"/>
  <c r="G14" i="2"/>
  <c r="G15" i="2"/>
  <c r="G16" i="2"/>
  <c r="G17" i="2"/>
  <c r="G18" i="2"/>
  <c r="G19" i="2"/>
  <c r="G11" i="2"/>
  <c r="G10" i="2"/>
  <c r="H25" i="4"/>
  <c r="H26" i="4"/>
  <c r="H27" i="4"/>
  <c r="H28" i="4"/>
  <c r="H29" i="4"/>
  <c r="H30" i="4"/>
  <c r="H31" i="4"/>
  <c r="H32" i="4"/>
  <c r="H33" i="4"/>
  <c r="H24" i="4"/>
  <c r="H11" i="4"/>
  <c r="H12" i="4"/>
  <c r="H13" i="4"/>
  <c r="H14" i="4"/>
  <c r="H15" i="4"/>
  <c r="H16" i="4"/>
  <c r="H17" i="4"/>
  <c r="H18" i="4"/>
  <c r="H19" i="4"/>
  <c r="H10" i="4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35" i="1"/>
  <c r="G36" i="1"/>
  <c r="G34" i="1"/>
  <c r="F41" i="1"/>
  <c r="G10" i="1"/>
  <c r="G29" i="1"/>
  <c r="C11" i="8"/>
  <c r="A31" i="12"/>
  <c r="A14" i="11"/>
  <c r="D9" i="11"/>
  <c r="A30" i="3"/>
  <c r="D20" i="3"/>
  <c r="A61" i="8"/>
  <c r="E45" i="8"/>
  <c r="E38" i="8"/>
  <c r="E31" i="8"/>
  <c r="B24" i="8"/>
  <c r="C10" i="8"/>
  <c r="A24" i="5"/>
  <c r="A42" i="2"/>
  <c r="A38" i="4"/>
  <c r="A55" i="1"/>
  <c r="H20" i="4" l="1"/>
  <c r="C12" i="12" s="1"/>
  <c r="B27" i="8"/>
  <c r="E34" i="8"/>
  <c r="C21" i="12" s="1"/>
  <c r="C52" i="8"/>
  <c r="D10" i="11"/>
  <c r="C25" i="12" s="1"/>
  <c r="C16" i="3"/>
  <c r="C17" i="12" s="1"/>
  <c r="A6" i="12"/>
  <c r="A5" i="12"/>
  <c r="A5" i="11"/>
  <c r="A6" i="11"/>
  <c r="A6" i="8"/>
  <c r="A5" i="8"/>
  <c r="A6" i="5"/>
  <c r="A5" i="5"/>
  <c r="A6" i="4"/>
  <c r="A5" i="4"/>
  <c r="A6" i="3"/>
  <c r="A5" i="3"/>
  <c r="A6" i="2"/>
  <c r="A5" i="2"/>
  <c r="A6" i="1"/>
  <c r="A5" i="1"/>
  <c r="E41" i="8" l="1"/>
  <c r="C22" i="12" s="1"/>
  <c r="G20" i="2"/>
  <c r="G37" i="1"/>
  <c r="C10" i="12" s="1"/>
  <c r="C18" i="12"/>
  <c r="E48" i="8"/>
  <c r="C23" i="12" s="1"/>
  <c r="C57" i="8"/>
  <c r="C24" i="12" s="1"/>
  <c r="C20" i="12"/>
  <c r="H34" i="4"/>
  <c r="C13" i="12" s="1"/>
  <c r="H20" i="5"/>
  <c r="C16" i="12" s="1"/>
  <c r="C20" i="8"/>
  <c r="C19" i="12" s="1"/>
  <c r="G30" i="1"/>
  <c r="C9" i="12" s="1"/>
  <c r="C26" i="12" l="1"/>
  <c r="C14" i="12"/>
  <c r="H39" i="2"/>
  <c r="C15" i="12" s="1"/>
  <c r="F51" i="1"/>
  <c r="C11" i="1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<sst xmlns="http://schemas.openxmlformats.org/spreadsheetml/2006/main" count="213" uniqueCount="101">
  <si>
    <t xml:space="preserve">Название лаборатории: </t>
  </si>
  <si>
    <t>ФИО сотрудника:</t>
  </si>
  <si>
    <t>Кол-во баллов автора</t>
  </si>
  <si>
    <t xml:space="preserve">Достоверность авторства и названий статей, а также других сведений подтверждаю  </t>
  </si>
  <si>
    <t>Кол-во баллов руководителя</t>
  </si>
  <si>
    <t>Количество баллов сотрудника</t>
  </si>
  <si>
    <t>Общая сумма баллов</t>
  </si>
  <si>
    <t>Должность:</t>
  </si>
  <si>
    <t>Кол-во баллов сотрудника</t>
  </si>
  <si>
    <t>ИТОГО:</t>
  </si>
  <si>
    <t>Монографии и учебники</t>
  </si>
  <si>
    <t>Доклады на конференциях</t>
  </si>
  <si>
    <t>Число аффилиаций сотрудника, указанных в публикации</t>
  </si>
  <si>
    <t>Является ли сотрудник первым, последним, автором для переписки или указанным в качестве внесшего равный с первым или
последним автором вклад (выбрать из списка - Да; Нет)</t>
  </si>
  <si>
    <t>Данные о сотруднике</t>
  </si>
  <si>
    <t>Публикации в рецензируемых периодических журналах</t>
  </si>
  <si>
    <t>Ф.И.О. авторов, название публикации, журнал, год, том, страницы, web-ссылка</t>
  </si>
  <si>
    <t>Издание (выбрать из списка - Российское; Зарубежное)</t>
  </si>
  <si>
    <t>Число печатных листов</t>
  </si>
  <si>
    <t>Авторство монографий и учебников</t>
  </si>
  <si>
    <t>Редактирование монографий и учебников</t>
  </si>
  <si>
    <t>Ф.И.О. авторов, название монографии, издательство, год издания, ISBN, количество страниц</t>
  </si>
  <si>
    <t>Является ли сотрудник 
докладчиком (выбрать из списка - Да; Нет)</t>
  </si>
  <si>
    <t>Тип доклада (выбрать из списка - Устный; Стендовый)</t>
  </si>
  <si>
    <t>Число всех авторов публикации</t>
  </si>
  <si>
    <t>Тезисы международных конференций, опубликованные в журналах 1-го и 2-го квартилей</t>
  </si>
  <si>
    <t>Тезисы и доклады на конференциях</t>
  </si>
  <si>
    <t>Тип публикации (выбрать из списка: Патент; Ноу-хау)</t>
  </si>
  <si>
    <t>Число патенто-обладателей</t>
  </si>
  <si>
    <t>Патенты и ноу-хау</t>
  </si>
  <si>
    <t>Кол-во баллов лектора</t>
  </si>
  <si>
    <t>Тип участия (выбрать из списка - Организатор; Выступление)</t>
  </si>
  <si>
    <t>Число аффилиаций сотрудника, указанных в программе мероприятия</t>
  </si>
  <si>
    <t>Подготовка сообщения в раздел "Новости биологии развития" сайта ИБР РАН</t>
  </si>
  <si>
    <t>Число всех соавторов новости</t>
  </si>
  <si>
    <t>Название новости, дата публикации (не более 5)</t>
  </si>
  <si>
    <t>Тип диссертации (выбрать из списка: Кандидатская; Докторская)</t>
  </si>
  <si>
    <t>Кандидатская диссертация защищена вовремя (в течение года после окончания аспирантуры, выбрать из списка - Да; Нет)</t>
  </si>
  <si>
    <t>Статьи в научных и научно-популярных журналах</t>
  </si>
  <si>
    <t>Список лабораторий ИБР РАН:</t>
  </si>
  <si>
    <t>Квартиль (выбрать из списка - Q1; Q2)</t>
  </si>
  <si>
    <t>Защита диссертаций</t>
  </si>
  <si>
    <t>У сотрудника указана аффилиация ИБР РАН (выбрать из списка - Да; Нет)</t>
  </si>
  <si>
    <t>Комментарии</t>
  </si>
  <si>
    <t>Ф.И.О. авторов, название публикации, журнал, год, том, страницы, DOI, № гранта/программы или соглашения с ИБР</t>
  </si>
  <si>
    <t>Общее число всех авторов публикации</t>
  </si>
  <si>
    <t>У сотрудника указана аффилиация ИБР РАН, а в статье есть ссылка на госзадание ИБР РАН или номер гранта/программы ИБР РАН (выбрать из списка - Да; Нет)</t>
  </si>
  <si>
    <t>Публикация негонорарной статьи в научно-популярном журнале (не более трех)</t>
  </si>
  <si>
    <t xml:space="preserve">Статьи в энциклопедиях по тематике Института, разделы Красной книги </t>
  </si>
  <si>
    <t>Ф.И.О. авторов, название и выходные данные публикации, web-ссылка</t>
  </si>
  <si>
    <t>Публикации негонорарных статей в научно-популярных журналах</t>
  </si>
  <si>
    <t>Ф.И.О. авторов, название и номер патента (ноу-хау), тема госрегистрации, дата регистрации</t>
  </si>
  <si>
    <t>Является ли сотрудник первым, последним, автором для переписки или указанным в качестве внесшего равный с первым или последним автором вклад (выбрать из списка - Да; Нет)</t>
  </si>
  <si>
    <t>Ф.И.О. авторов (выделить докладчика), название доклада, название конференции, дата и место проведения, web-ссылка</t>
  </si>
  <si>
    <t>Ф.И.О. авторов, название публикации, журнал, год, том, страницы, DOI</t>
  </si>
  <si>
    <t>Тип курса (выбрать из списка - Семестровый курс; Короткий курс (не менее 3 лекций))</t>
  </si>
  <si>
    <t>Образовательные курсы, подкрепленные договором с ИБР РАН</t>
  </si>
  <si>
    <t>Название мероприятия, даты и место проведения (не более трех)</t>
  </si>
  <si>
    <t>Организация школ для молодых ученых и специалистов, проводимых ИБР РАН</t>
  </si>
  <si>
    <t>Название мероприятия, даты и место проведения</t>
  </si>
  <si>
    <t>Кол-во баллов</t>
  </si>
  <si>
    <t>Квартиль (выбрать из списка - Q1; Q2; Q3; Q4; Q/S/R; Онтогенез)</t>
  </si>
  <si>
    <t>Рабочий язык конференции (выбрать из списка - Русский; Английский)</t>
  </si>
  <si>
    <t>Название курса лекций, практикума, место и сроки проведения, количество часов</t>
  </si>
  <si>
    <t>Организация международных школ, симпозиумов и конференций</t>
  </si>
  <si>
    <t>Название диссертации, номер диссовета и организация, на базе которой он создан, дата присуждения степени (приказ ВАК)</t>
  </si>
  <si>
    <t xml:space="preserve">Общая сумма баллов: </t>
  </si>
  <si>
    <t>ИТОГО (не более 75):</t>
  </si>
  <si>
    <t>Отдельные лекции для студентов или аспирантов, специалистов ВУЗов или научных учреждений (в рамках договоров с ИБР РАН)</t>
  </si>
  <si>
    <t>Название лекции, практикума, дата и место проведения занятий</t>
  </si>
  <si>
    <t>Организация всероссийских форумов, конференций, конкурсов и школ для молодых ученых и специалистов</t>
  </si>
  <si>
    <t>Ф.И.О. аспиранта, год поступления в аспирантуру / Ф.И.О. соискателя, дата присуждения степени, организация (место защиты)</t>
  </si>
  <si>
    <t>Отдельные лекции для студентов или аспирантов, специалистов ВУЗов или научных учреждений (в рамках договора с ИБР РАН)</t>
  </si>
  <si>
    <t>Анкета определения ПРНД за 2025 г.</t>
  </si>
  <si>
    <t>Молодой ученый (родился не ранее 01.01.1990, выбрать из списка - Да; Нет)</t>
  </si>
  <si>
    <t>Молодой исследователь (окончил ВУЗ в 2023-2025 г., выбрать из списка - Да; Нет)</t>
  </si>
  <si>
    <t>% участия в работе по соглашению (от 0 до 100)</t>
  </si>
  <si>
    <t>КЛЕТОЧНЫХ И МОЛЕКУЛЯРНЫХ ОСНОВ ГИСТОГЕНЕЗА (д.м.н. Лядова И.В.)</t>
  </si>
  <si>
    <t>ЭПИГЕНЕТИКИ РАЗВИТИЯ (д.б.н. Калмыкова А.И.)</t>
  </si>
  <si>
    <t>ПРОБЛЕМ РЕГЕНЕРАЦИИ (к.б.н. Маркитантова Ю.В.)</t>
  </si>
  <si>
    <t>ЭВОЛЮЦИИ ГЕНОМА И МЕХАНИЗМОВ ВИДООБРАЗОВАНИЯ (к.б.н. Брандлер О.В.)</t>
  </si>
  <si>
    <t>ЭВОЛЮЦИОННОЙ БИОЛОГИИ РАЗВИТИЯ (д.б.н. Озернюк Н.Д.)</t>
  </si>
  <si>
    <t>КЛЕТОЧНОЙ БИОЛОГИИ (чл.-корр. РАН Е.А. Воротеляк)</t>
  </si>
  <si>
    <t>БИОХИМИИ ПРОЦЕССОВ ОНТОГЕНЕЗА (д.б.н. Н.П. Шарова)</t>
  </si>
  <si>
    <t>ЭВОЛЮЦИОННОЙ ГЕНЕТИКИ РАЗВИТИЯ (д.б.н. Куликов А.М.)</t>
  </si>
  <si>
    <t>ПОСТНАТАЛЬНОГО ОНТОГЕНЕЗА (чл.-корр. РАН Захаров В.М.)</t>
  </si>
  <si>
    <t>НЕРВНЫХ И НЕЙРОЭНДОКРИННЫХ РЕГУЛЯЦИЙ (академик РАН Угрюмов М.В.)</t>
  </si>
  <si>
    <t>НЕЙРОБИОЛОГИИ РАЗВИТИЯ (д.б.н. Захаров И.С.)</t>
  </si>
  <si>
    <t>СРАВНИТЕЛЬНОЙ ФИЗИОЛОГИИ РАЗВИТИЯ (д.б.н. Воронежская Е.Е.)</t>
  </si>
  <si>
    <t>ФИЗИОЛОГИИ РЕЦЕПТОРОВ И СИГНАЛЬНЫХ СИСТЕМ (д.б.н. Авдонин П.В.)</t>
  </si>
  <si>
    <t>ЭВОЛЮЦИИ МОРФОГЕНЕЗОВ (д.б.н. Краус Ю.А.)</t>
  </si>
  <si>
    <t>БИОИНФОРМАТИКИ И МОЛЕКУЛЯРНОЙ ГЕНЕТИКИ (к.б.н. Сабиров М.С.)</t>
  </si>
  <si>
    <t>ФУНКЦИОНАЛЬНОЙ ГЕНОМИКИ (к.б.н. Котов А.А.)</t>
  </si>
  <si>
    <t>ГЕНЕТИЧЕСКИХ МЕХАНИЗМОВ ОНТОГЕНЕЗА (д.б.н. Зарайский А.Г.)</t>
  </si>
  <si>
    <t>Работа в области интеграции науки и образования</t>
  </si>
  <si>
    <t>Текущее руководство аспирантами и соискателями</t>
  </si>
  <si>
    <t>Тип работы (выбрать из списка: аспирант; соискатель)</t>
  </si>
  <si>
    <t>Число всех соруководителей соискателя, аспиранта</t>
  </si>
  <si>
    <t>Руководство соискателями ученой степени</t>
  </si>
  <si>
    <t>Ф.И.О. соискателя, аспиранта, дата присуждения степени, организация (место защиты)</t>
  </si>
  <si>
    <t>Руководство защитившимися соискателями ученой степени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</si>
</sst>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  <family val="2"/>
      <charset val="204"/>
    </font>
    <font>
      <sz val="10"/>
      <name val="Arial"/>
      <family val="2"/>
    </font>
    <font>
      <b/>
      <sz val="10"/>
      <name val="Arial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sz val="10"/>
      <name val="Arial"/>
      <family val="2"/>
      <charset val="204"/>
    </font>
    <font>
      <b/>
      <sz val="16"/>
      <name val="Arial"/>
      <family val="2"/>
      <charset val="204"/>
    </font>
    <font>
      <sz val="16"/>
      <name val="Arial"/>
      <family val="2"/>
      <charset val="204"/>
    </font>
    <font>
      <b/>
      <sz val="10"/>
      <color rgb="FFFF0000"/>
      <name val="Arial"/>
      <family val="2"/>
      <charset val="204"/>
    </font>
    <font>
      <b/>
      <sz val="12"/>
      <color rgb="FF8E5F48"/>
      <name val="Arial"/>
      <family val="2"/>
      <charset val="204"/>
    </font>
    <font>
      <b/>
      <sz val="16"/>
      <color rgb="FFE2DCE8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97155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Protection="0"/>
  </cellStyleXfs>
  <cellXfs count="149">
    <xf numFmtId="0" fontId="0" fillId="0" borderId="0" xfId="0"/>
    <xf numFmtId="0" fontId="2" fillId="0" borderId="0" xfId="1" applyFont="1" applyProtection="1"/>
    <xf numFmtId="0" fontId="2" fillId="0" borderId="0" xfId="1" applyFont="1" applyAlignment="1" applyProtection="1">
      <alignment horizontal="center"/>
    </xf>
    <xf numFmtId="49" fontId="2" fillId="0" borderId="0" xfId="1" applyNumberFormat="1" applyFont="1" applyProtection="1"/>
    <xf numFmtId="49" fontId="5" fillId="0" borderId="1" xfId="0" applyNumberFormat="1" applyFont="1" applyBorder="1" applyAlignment="1" applyProtection="1">
      <alignment horizontal="center" vertical="center" wrapText="1" shrinkToFit="1"/>
      <protection locked="0"/>
    </xf>
    <xf numFmtId="49" fontId="5" fillId="0" borderId="2" xfId="0" applyNumberFormat="1" applyFont="1" applyBorder="1" applyAlignment="1" applyProtection="1">
      <alignment horizontal="center" vertical="center" wrapText="1"/>
      <protection locked="0"/>
    </xf>
    <xf numFmtId="1" fontId="5" fillId="0" borderId="2" xfId="0" applyNumberFormat="1" applyFont="1" applyBorder="1" applyAlignment="1" applyProtection="1">
      <alignment horizontal="center" vertical="center"/>
      <protection locked="0"/>
    </xf>
    <xf numFmtId="1" fontId="5" fillId="0" borderId="2" xfId="1" applyNumberFormat="1" applyFont="1" applyBorder="1" applyAlignment="1" applyProtection="1">
      <alignment horizontal="center" vertical="center" wrapText="1"/>
      <protection locked="0"/>
    </xf>
    <xf numFmtId="49" fontId="5" fillId="0" borderId="2" xfId="1" applyNumberFormat="1" applyFont="1" applyBorder="1" applyAlignment="1" applyProtection="1">
      <alignment horizontal="center" vertical="center" wrapText="1"/>
      <protection locked="0"/>
    </xf>
    <xf numFmtId="1" fontId="5" fillId="0" borderId="3" xfId="1" applyNumberFormat="1" applyFont="1" applyBorder="1" applyAlignment="1" applyProtection="1">
      <alignment horizontal="center" vertical="center" wrapText="1"/>
    </xf>
    <xf numFmtId="0" fontId="5" fillId="0" borderId="0" xfId="1" applyFont="1" applyProtection="1"/>
    <xf numFmtId="0" fontId="5" fillId="0" borderId="0" xfId="1" applyFont="1" applyAlignment="1" applyProtection="1">
      <alignment horizontal="left" vertical="top" wrapText="1" indent="1"/>
    </xf>
    <xf numFmtId="1" fontId="5" fillId="0" borderId="0" xfId="1" applyNumberFormat="1" applyFont="1" applyAlignment="1" applyProtection="1">
      <alignment horizontal="left" vertical="center"/>
    </xf>
    <xf numFmtId="49" fontId="5" fillId="0" borderId="0" xfId="1" applyNumberFormat="1" applyFont="1" applyAlignment="1" applyProtection="1">
      <alignment horizontal="left" vertical="center"/>
    </xf>
    <xf numFmtId="2" fontId="2" fillId="0" borderId="0" xfId="1" applyNumberFormat="1" applyFont="1" applyAlignment="1" applyProtection="1">
      <alignment horizontal="left" vertical="center"/>
    </xf>
    <xf numFmtId="49" fontId="5" fillId="0" borderId="4" xfId="1" applyNumberFormat="1" applyFont="1" applyBorder="1" applyAlignment="1" applyProtection="1">
      <alignment horizontal="center" vertical="center" wrapText="1"/>
      <protection locked="0"/>
    </xf>
    <xf numFmtId="0" fontId="4" fillId="0" borderId="0" xfId="1" applyFont="1" applyAlignment="1" applyProtection="1">
      <alignment horizontal="center"/>
    </xf>
    <xf numFmtId="49" fontId="5" fillId="0" borderId="5" xfId="1" applyNumberFormat="1" applyFont="1" applyBorder="1" applyAlignment="1" applyProtection="1">
      <alignment horizontal="center" vertical="center" wrapText="1"/>
      <protection locked="0"/>
    </xf>
    <xf numFmtId="0" fontId="5" fillId="0" borderId="2" xfId="1" applyFont="1" applyBorder="1" applyAlignment="1" applyProtection="1">
      <alignment horizontal="center" vertical="center" wrapText="1"/>
      <protection locked="0"/>
    </xf>
    <xf numFmtId="2" fontId="5" fillId="0" borderId="2" xfId="1" applyNumberFormat="1" applyFont="1" applyBorder="1" applyAlignment="1" applyProtection="1">
      <alignment horizontal="center" vertical="center" wrapText="1"/>
      <protection locked="0"/>
    </xf>
    <xf numFmtId="0" fontId="2" fillId="0" borderId="0" xfId="1" applyFont="1" applyAlignment="1" applyProtection="1">
      <alignment horizontal="center" vertical="center"/>
    </xf>
    <xf numFmtId="0" fontId="5" fillId="0" borderId="0" xfId="1" applyFont="1" applyAlignment="1" applyProtection="1">
      <alignment horizontal="left"/>
    </xf>
    <xf numFmtId="0" fontId="5" fillId="0" borderId="4" xfId="0" applyFont="1" applyBorder="1" applyAlignment="1" applyProtection="1">
      <alignment horizontal="center" wrapText="1"/>
      <protection locked="0"/>
    </xf>
    <xf numFmtId="0" fontId="5" fillId="0" borderId="2" xfId="1" applyFont="1" applyBorder="1" applyProtection="1">
      <protection locked="0"/>
    </xf>
    <xf numFmtId="1" fontId="5" fillId="0" borderId="1" xfId="0" applyNumberFormat="1" applyFont="1" applyBorder="1" applyAlignment="1" applyProtection="1">
      <alignment horizontal="center" vertical="center"/>
      <protection locked="0"/>
    </xf>
    <xf numFmtId="1" fontId="5" fillId="0" borderId="0" xfId="1" applyNumberFormat="1" applyFont="1" applyAlignment="1" applyProtection="1">
      <alignment horizontal="center" vertical="center" wrapText="1"/>
    </xf>
    <xf numFmtId="2" fontId="2" fillId="0" borderId="0" xfId="1" applyNumberFormat="1" applyFont="1" applyAlignment="1" applyProtection="1">
      <alignment horizontal="center" vertical="center" wrapText="1"/>
    </xf>
    <xf numFmtId="0" fontId="5" fillId="0" borderId="6" xfId="1" applyFont="1" applyBorder="1" applyAlignment="1" applyProtection="1">
      <alignment horizontal="left"/>
    </xf>
    <xf numFmtId="0" fontId="5" fillId="0" borderId="6" xfId="1" applyFont="1" applyBorder="1" applyProtection="1"/>
    <xf numFmtId="0" fontId="2" fillId="0" borderId="6" xfId="1" applyFont="1" applyBorder="1" applyProtection="1"/>
    <xf numFmtId="0" fontId="2" fillId="0" borderId="0" xfId="1" applyFont="1" applyAlignment="1" applyProtection="1">
      <alignment horizontal="right" vertical="center"/>
    </xf>
    <xf numFmtId="2" fontId="2" fillId="0" borderId="0" xfId="1" applyNumberFormat="1" applyFont="1" applyAlignment="1" applyProtection="1">
      <alignment horizontal="center" vertical="center"/>
    </xf>
    <xf numFmtId="0" fontId="5" fillId="2" borderId="7" xfId="1" applyFont="1" applyFill="1" applyBorder="1" applyAlignment="1" applyProtection="1">
      <alignment horizontal="center" vertical="center" wrapText="1"/>
    </xf>
    <xf numFmtId="0" fontId="5" fillId="2" borderId="8" xfId="1" applyFont="1" applyFill="1" applyBorder="1" applyAlignment="1" applyProtection="1">
      <alignment horizontal="center" vertical="center" wrapText="1"/>
    </xf>
    <xf numFmtId="0" fontId="2" fillId="2" borderId="8" xfId="1" applyFont="1" applyFill="1" applyBorder="1" applyAlignment="1" applyProtection="1">
      <alignment horizontal="center" vertical="center" wrapText="1"/>
    </xf>
    <xf numFmtId="2" fontId="2" fillId="3" borderId="2" xfId="1" applyNumberFormat="1" applyFont="1" applyFill="1" applyBorder="1" applyAlignment="1" applyProtection="1">
      <alignment horizontal="center" vertical="center" wrapText="1"/>
    </xf>
    <xf numFmtId="2" fontId="2" fillId="4" borderId="9" xfId="1" applyNumberFormat="1" applyFont="1" applyFill="1" applyBorder="1" applyAlignment="1" applyProtection="1">
      <alignment horizontal="center" vertical="center" wrapText="1"/>
    </xf>
    <xf numFmtId="0" fontId="5" fillId="2" borderId="10" xfId="1" applyFont="1" applyFill="1" applyBorder="1" applyAlignment="1" applyProtection="1">
      <alignment horizontal="center" vertical="center" wrapText="1"/>
    </xf>
    <xf numFmtId="0" fontId="2" fillId="2" borderId="2" xfId="1" applyFont="1" applyFill="1" applyBorder="1" applyAlignment="1" applyProtection="1">
      <alignment horizontal="center" vertical="center" wrapText="1"/>
    </xf>
    <xf numFmtId="0" fontId="5" fillId="2" borderId="5" xfId="1" applyFont="1" applyFill="1" applyBorder="1" applyAlignment="1" applyProtection="1">
      <alignment horizontal="center" vertical="center" wrapText="1"/>
    </xf>
    <xf numFmtId="0" fontId="5" fillId="2" borderId="2" xfId="1" applyFont="1" applyFill="1" applyBorder="1" applyAlignment="1" applyProtection="1">
      <alignment horizontal="center" vertical="center" wrapText="1"/>
    </xf>
    <xf numFmtId="0" fontId="2" fillId="2" borderId="11" xfId="1" applyFont="1" applyFill="1" applyBorder="1" applyAlignment="1" applyProtection="1">
      <alignment horizontal="center" vertical="center" wrapText="1"/>
    </xf>
    <xf numFmtId="2" fontId="2" fillId="3" borderId="11" xfId="1" applyNumberFormat="1" applyFont="1" applyFill="1" applyBorder="1" applyAlignment="1" applyProtection="1">
      <alignment horizontal="center" vertical="center" wrapText="1"/>
    </xf>
    <xf numFmtId="49" fontId="5" fillId="5" borderId="2" xfId="0" applyNumberFormat="1" applyFont="1" applyFill="1" applyBorder="1" applyAlignment="1" applyProtection="1">
      <alignment horizontal="center" vertical="top" wrapText="1"/>
      <protection locked="0"/>
    </xf>
    <xf numFmtId="49" fontId="5" fillId="5" borderId="2" xfId="1" applyNumberFormat="1" applyFont="1" applyFill="1" applyBorder="1" applyAlignment="1" applyProtection="1">
      <alignment horizontal="center" vertical="center" wrapText="1"/>
      <protection locked="0"/>
    </xf>
    <xf numFmtId="2" fontId="2" fillId="4" borderId="2" xfId="1" applyNumberFormat="1" applyFont="1" applyFill="1" applyBorder="1" applyAlignment="1" applyProtection="1">
      <alignment horizontal="center" vertical="center" wrapText="1"/>
    </xf>
    <xf numFmtId="2" fontId="2" fillId="4" borderId="2" xfId="1" applyNumberFormat="1" applyFont="1" applyFill="1" applyBorder="1" applyAlignment="1" applyProtection="1">
      <alignment horizontal="center" vertical="center"/>
    </xf>
    <xf numFmtId="0" fontId="4" fillId="0" borderId="0" xfId="1" applyFont="1" applyProtection="1"/>
    <xf numFmtId="0" fontId="4" fillId="0" borderId="0" xfId="1" applyFont="1" applyAlignment="1" applyProtection="1">
      <alignment horizontal="center" vertical="center"/>
    </xf>
    <xf numFmtId="0" fontId="5" fillId="0" borderId="0" xfId="1" applyFont="1" applyAlignment="1" applyProtection="1">
      <alignment horizontal="center" vertical="center"/>
    </xf>
    <xf numFmtId="0" fontId="5" fillId="0" borderId="7" xfId="1" applyFont="1" applyBorder="1" applyAlignment="1" applyProtection="1">
      <alignment horizontal="center" vertical="center" wrapText="1"/>
      <protection locked="0"/>
    </xf>
    <xf numFmtId="0" fontId="5" fillId="0" borderId="8" xfId="1" applyFont="1" applyBorder="1" applyAlignment="1" applyProtection="1">
      <alignment horizontal="center" vertical="center" wrapText="1"/>
      <protection locked="0"/>
    </xf>
    <xf numFmtId="0" fontId="5" fillId="0" borderId="0" xfId="1" applyFont="1" applyAlignment="1" applyProtection="1">
      <alignment horizontal="left" vertical="justify" wrapText="1" indent="1"/>
    </xf>
    <xf numFmtId="0" fontId="2" fillId="0" borderId="0" xfId="1" applyFont="1" applyAlignment="1" applyProtection="1">
      <alignment horizontal="left" vertical="justify" wrapText="1" indent="1"/>
    </xf>
    <xf numFmtId="0" fontId="5" fillId="0" borderId="0" xfId="1" applyFont="1" applyAlignment="1" applyProtection="1">
      <alignment horizontal="center" vertical="center" wrapText="1"/>
    </xf>
    <xf numFmtId="49" fontId="5" fillId="0" borderId="0" xfId="1" applyNumberFormat="1" applyFont="1" applyProtection="1"/>
    <xf numFmtId="0" fontId="3" fillId="0" borderId="0" xfId="1" applyFont="1" applyProtection="1"/>
    <xf numFmtId="49" fontId="5" fillId="0" borderId="12" xfId="1" applyNumberFormat="1" applyFont="1" applyBorder="1" applyAlignment="1" applyProtection="1">
      <alignment horizontal="center" vertical="center" wrapText="1"/>
      <protection locked="0"/>
    </xf>
    <xf numFmtId="49" fontId="5" fillId="0" borderId="12" xfId="1" applyNumberFormat="1" applyFont="1" applyBorder="1" applyAlignment="1" applyProtection="1">
      <alignment horizontal="center" vertical="top" wrapText="1"/>
      <protection locked="0"/>
    </xf>
    <xf numFmtId="0" fontId="5" fillId="0" borderId="12" xfId="1" applyFont="1" applyBorder="1" applyAlignment="1" applyProtection="1">
      <alignment horizontal="center" vertical="center" wrapText="1"/>
      <protection locked="0"/>
    </xf>
    <xf numFmtId="0" fontId="5" fillId="2" borderId="12" xfId="1" applyFont="1" applyFill="1" applyBorder="1" applyAlignment="1" applyProtection="1">
      <alignment horizontal="center" vertical="center" wrapText="1"/>
    </xf>
    <xf numFmtId="0" fontId="2" fillId="2" borderId="12" xfId="1" applyFont="1" applyFill="1" applyBorder="1" applyAlignment="1" applyProtection="1">
      <alignment horizontal="center" vertical="center" wrapText="1"/>
    </xf>
    <xf numFmtId="2" fontId="2" fillId="3" borderId="12" xfId="1" applyNumberFormat="1" applyFont="1" applyFill="1" applyBorder="1" applyAlignment="1" applyProtection="1">
      <alignment horizontal="center" vertical="center" wrapText="1"/>
    </xf>
    <xf numFmtId="0" fontId="5" fillId="0" borderId="0" xfId="1" applyFont="1" applyAlignment="1" applyProtection="1">
      <alignment horizontal="left" vertical="top" wrapText="1"/>
    </xf>
    <xf numFmtId="49" fontId="5" fillId="0" borderId="5" xfId="1" applyNumberFormat="1" applyFont="1" applyBorder="1" applyAlignment="1" applyProtection="1">
      <alignment horizontal="center" vertical="top" wrapText="1"/>
      <protection locked="0"/>
    </xf>
    <xf numFmtId="0" fontId="5" fillId="0" borderId="2" xfId="0" applyFont="1" applyBorder="1" applyProtection="1">
      <protection locked="0"/>
    </xf>
    <xf numFmtId="0" fontId="5" fillId="0" borderId="13" xfId="1" applyFont="1" applyBorder="1" applyAlignment="1" applyProtection="1">
      <alignment horizontal="left" vertical="top" wrapText="1"/>
    </xf>
    <xf numFmtId="0" fontId="5" fillId="0" borderId="14" xfId="1" applyFont="1" applyBorder="1" applyAlignment="1" applyProtection="1">
      <alignment horizontal="left" vertical="top" wrapText="1"/>
    </xf>
    <xf numFmtId="0" fontId="2" fillId="2" borderId="10" xfId="1" applyFont="1" applyFill="1" applyBorder="1" applyAlignment="1" applyProtection="1">
      <alignment horizontal="center" vertical="center" wrapText="1"/>
    </xf>
    <xf numFmtId="0" fontId="2" fillId="2" borderId="2" xfId="1" applyFont="1" applyFill="1" applyBorder="1" applyAlignment="1" applyProtection="1">
      <alignment horizontal="center" vertical="top" wrapText="1"/>
    </xf>
    <xf numFmtId="0" fontId="5" fillId="2" borderId="2" xfId="1" applyFont="1" applyFill="1" applyBorder="1" applyAlignment="1" applyProtection="1">
      <alignment horizontal="left" vertical="top" indent="1"/>
    </xf>
    <xf numFmtId="0" fontId="5" fillId="2" borderId="2" xfId="1" applyFont="1" applyFill="1" applyBorder="1" applyAlignment="1" applyProtection="1">
      <alignment horizontal="left" vertical="center" wrapText="1"/>
    </xf>
    <xf numFmtId="49" fontId="0" fillId="5" borderId="2" xfId="0" applyNumberFormat="1" applyFill="1" applyBorder="1" applyAlignment="1" applyProtection="1">
      <alignment horizontal="center" vertical="top" wrapText="1"/>
      <protection locked="0"/>
    </xf>
    <xf numFmtId="49" fontId="0" fillId="0" borderId="12" xfId="1" applyNumberFormat="1" applyFont="1" applyBorder="1" applyAlignment="1" applyProtection="1">
      <alignment horizontal="center" vertical="top" wrapText="1"/>
      <protection locked="0"/>
    </xf>
    <xf numFmtId="49" fontId="0" fillId="0" borderId="5" xfId="1" applyNumberFormat="1" applyFont="1" applyBorder="1" applyAlignment="1" applyProtection="1">
      <alignment horizontal="center" vertical="top" wrapText="1"/>
      <protection locked="0"/>
    </xf>
    <xf numFmtId="0" fontId="0" fillId="0" borderId="4" xfId="1" applyFont="1" applyBorder="1" applyAlignment="1" applyProtection="1">
      <alignment horizontal="center" vertical="center" wrapText="1"/>
      <protection locked="0"/>
    </xf>
    <xf numFmtId="0" fontId="5" fillId="0" borderId="15" xfId="1" applyFont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wrapText="1"/>
      <protection locked="0"/>
    </xf>
    <xf numFmtId="49" fontId="0" fillId="0" borderId="12" xfId="1" applyNumberFormat="1" applyFon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 applyProtection="1">
      <alignment horizontal="center" vertical="center" wrapText="1" shrinkToFit="1"/>
      <protection locked="0"/>
    </xf>
    <xf numFmtId="49" fontId="0" fillId="0" borderId="5" xfId="1" applyNumberFormat="1" applyFont="1" applyBorder="1" applyAlignment="1" applyProtection="1">
      <alignment horizontal="center" vertical="center" wrapText="1"/>
      <protection locked="0"/>
    </xf>
    <xf numFmtId="49" fontId="0" fillId="0" borderId="2" xfId="0" applyNumberFormat="1" applyBorder="1" applyAlignment="1" applyProtection="1">
      <alignment horizontal="center" vertical="center" wrapText="1" shrinkToFit="1"/>
      <protection locked="0"/>
    </xf>
    <xf numFmtId="2" fontId="2" fillId="3" borderId="4" xfId="1" applyNumberFormat="1" applyFont="1" applyFill="1" applyBorder="1" applyAlignment="1" applyProtection="1">
      <alignment horizontal="center" vertical="center" wrapText="1"/>
    </xf>
    <xf numFmtId="0" fontId="4" fillId="0" borderId="0" xfId="1" applyFont="1" applyAlignment="1" applyProtection="1">
      <alignment horizontal="left"/>
    </xf>
    <xf numFmtId="0" fontId="4" fillId="0" borderId="0" xfId="1" applyFont="1" applyAlignment="1" applyProtection="1">
      <alignment horizontal="left" vertical="center"/>
    </xf>
    <xf numFmtId="0" fontId="5" fillId="0" borderId="0" xfId="1" applyFont="1" applyAlignment="1" applyProtection="1">
      <alignment horizontal="left" vertical="center"/>
    </xf>
    <xf numFmtId="0" fontId="5" fillId="0" borderId="14" xfId="1" applyFont="1" applyBorder="1" applyAlignment="1" applyProtection="1">
      <alignment horizontal="center" vertical="center" wrapText="1"/>
      <protection locked="0"/>
    </xf>
    <xf numFmtId="0" fontId="5" fillId="0" borderId="4" xfId="1" applyFont="1" applyBorder="1" applyAlignment="1" applyProtection="1">
      <alignment horizontal="center" vertical="center" wrapText="1"/>
      <protection locked="0"/>
    </xf>
    <xf numFmtId="49" fontId="2" fillId="0" borderId="0" xfId="1" applyNumberFormat="1" applyFont="1" applyAlignment="1" applyProtection="1">
      <alignment horizontal="right" vertical="center"/>
    </xf>
    <xf numFmtId="49" fontId="5" fillId="0" borderId="0" xfId="1" applyNumberFormat="1" applyFont="1" applyAlignment="1" applyProtection="1">
      <alignment horizontal="right" vertical="center"/>
    </xf>
    <xf numFmtId="2" fontId="8" fillId="0" borderId="0" xfId="1" applyNumberFormat="1" applyFont="1" applyAlignment="1" applyProtection="1">
      <alignment horizontal="left" vertical="center"/>
    </xf>
    <xf numFmtId="0" fontId="5" fillId="0" borderId="0" xfId="0" applyFont="1"/>
    <xf numFmtId="0" fontId="5" fillId="0" borderId="6" xfId="0" applyFont="1" applyBorder="1"/>
    <xf numFmtId="0" fontId="5" fillId="0" borderId="6" xfId="0" applyFont="1" applyBorder="1" applyAlignment="1">
      <alignment horizontal="left" indent="1"/>
    </xf>
    <xf numFmtId="0" fontId="5" fillId="0" borderId="3" xfId="0" applyFont="1" applyBorder="1"/>
    <xf numFmtId="0" fontId="5" fillId="0" borderId="0" xfId="0" applyFont="1" applyAlignment="1">
      <alignment horizontal="left" indent="1"/>
    </xf>
    <xf numFmtId="0" fontId="2" fillId="0" borderId="0" xfId="0" applyFont="1"/>
    <xf numFmtId="49" fontId="5" fillId="0" borderId="3" xfId="0" applyNumberFormat="1" applyFont="1" applyBorder="1" applyAlignment="1">
      <alignment horizontal="center" vertical="center" wrapText="1" shrinkToFit="1"/>
    </xf>
    <xf numFmtId="49" fontId="5" fillId="0" borderId="3" xfId="0" applyNumberFormat="1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/>
    </xf>
    <xf numFmtId="0" fontId="5" fillId="0" borderId="0" xfId="1" applyFont="1" applyAlignment="1" applyProtection="1">
      <alignment horizontal="left" vertical="center" wrapText="1" indent="1"/>
    </xf>
    <xf numFmtId="49" fontId="5" fillId="0" borderId="0" xfId="0" applyNumberFormat="1" applyFont="1" applyAlignment="1">
      <alignment horizontal="center" vertical="center" wrapText="1" shrinkToFit="1"/>
    </xf>
    <xf numFmtId="49" fontId="5" fillId="0" borderId="0" xfId="0" applyNumberFormat="1" applyFont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1" fontId="5" fillId="0" borderId="0" xfId="0" applyNumberFormat="1" applyFont="1" applyAlignment="1">
      <alignment horizontal="left" vertical="center"/>
    </xf>
    <xf numFmtId="0" fontId="5" fillId="0" borderId="0" xfId="1" applyFont="1" applyAlignment="1" applyProtection="1">
      <alignment horizontal="left" vertical="top" indent="1"/>
    </xf>
    <xf numFmtId="0" fontId="5" fillId="0" borderId="0" xfId="1" applyFont="1" applyAlignment="1" applyProtection="1">
      <alignment horizontal="left" inden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justify" wrapText="1"/>
    </xf>
    <xf numFmtId="0" fontId="2" fillId="0" borderId="0" xfId="1" applyFont="1" applyAlignment="1" applyProtection="1">
      <alignment horizontal="center" vertical="center" wrapText="1"/>
    </xf>
    <xf numFmtId="0" fontId="5" fillId="0" borderId="0" xfId="0" applyFont="1" applyAlignment="1">
      <alignment vertical="center"/>
    </xf>
    <xf numFmtId="2" fontId="2" fillId="4" borderId="4" xfId="0" applyNumberFormat="1" applyFont="1" applyFill="1" applyBorder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2" fontId="2" fillId="4" borderId="2" xfId="0" applyNumberFormat="1" applyFont="1" applyFill="1" applyBorder="1" applyAlignment="1">
      <alignment horizontal="center" vertical="center"/>
    </xf>
    <xf numFmtId="0" fontId="6" fillId="6" borderId="0" xfId="1" applyFont="1" applyFill="1" applyProtection="1"/>
    <xf numFmtId="0" fontId="6" fillId="6" borderId="0" xfId="0" applyFont="1" applyFill="1"/>
    <xf numFmtId="0" fontId="7" fillId="6" borderId="0" xfId="1" applyFont="1" applyFill="1" applyProtection="1"/>
    <xf numFmtId="0" fontId="9" fillId="0" borderId="0" xfId="1" applyFont="1" applyAlignment="1" applyProtection="1">
      <alignment horizontal="left"/>
    </xf>
    <xf numFmtId="0" fontId="9" fillId="0" borderId="0" xfId="1" applyFont="1" applyAlignment="1" applyProtection="1">
      <alignment horizontal="left" vertical="center"/>
    </xf>
    <xf numFmtId="0" fontId="10" fillId="6" borderId="0" xfId="1" applyFont="1" applyFill="1" applyAlignment="1" applyProtection="1">
      <alignment horizontal="left"/>
    </xf>
    <xf numFmtId="2" fontId="5" fillId="0" borderId="8" xfId="1" applyNumberFormat="1" applyFont="1" applyBorder="1" applyAlignment="1" applyProtection="1">
      <alignment horizontal="center" vertical="center" wrapText="1"/>
      <protection locked="0"/>
    </xf>
    <xf numFmtId="0" fontId="2" fillId="2" borderId="5" xfId="1" applyFont="1" applyFill="1" applyBorder="1" applyAlignment="1" applyProtection="1">
      <alignment horizontal="center" vertical="center" wrapText="1"/>
    </xf>
    <xf numFmtId="2" fontId="2" fillId="3" borderId="5" xfId="1" applyNumberFormat="1" applyFont="1" applyFill="1" applyBorder="1" applyAlignment="1" applyProtection="1">
      <alignment horizontal="center" vertical="center" wrapText="1"/>
    </xf>
    <xf numFmtId="2" fontId="2" fillId="4" borderId="4" xfId="1" applyNumberFormat="1" applyFont="1" applyFill="1" applyBorder="1" applyAlignment="1" applyProtection="1">
      <alignment horizontal="center" vertical="center"/>
    </xf>
    <xf numFmtId="0" fontId="5" fillId="0" borderId="6" xfId="1" applyFont="1" applyBorder="1" applyAlignment="1" applyProtection="1">
      <alignment horizontal="left" indent="1"/>
    </xf>
    <xf numFmtId="0" fontId="5" fillId="0" borderId="6" xfId="0" applyFont="1" applyBorder="1" applyAlignment="1">
      <alignment horizontal="left" indent="1"/>
    </xf>
    <xf numFmtId="49" fontId="2" fillId="2" borderId="4" xfId="0" applyNumberFormat="1" applyFont="1" applyFill="1" applyBorder="1" applyAlignment="1">
      <alignment horizontal="center" vertical="top" wrapText="1"/>
    </xf>
    <xf numFmtId="0" fontId="2" fillId="2" borderId="16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49" fontId="2" fillId="2" borderId="4" xfId="1" applyNumberFormat="1" applyFont="1" applyFill="1" applyBorder="1" applyAlignment="1" applyProtection="1">
      <alignment horizontal="center" vertical="top" wrapText="1"/>
    </xf>
    <xf numFmtId="49" fontId="2" fillId="2" borderId="16" xfId="1" applyNumberFormat="1" applyFont="1" applyFill="1" applyBorder="1" applyAlignment="1" applyProtection="1">
      <alignment horizontal="center" vertical="top" wrapText="1"/>
    </xf>
    <xf numFmtId="49" fontId="2" fillId="2" borderId="1" xfId="1" applyNumberFormat="1" applyFont="1" applyFill="1" applyBorder="1" applyAlignment="1" applyProtection="1">
      <alignment horizontal="center" vertical="top" wrapText="1"/>
    </xf>
    <xf numFmtId="49" fontId="2" fillId="2" borderId="16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center" vertical="top" wrapText="1"/>
    </xf>
    <xf numFmtId="0" fontId="5" fillId="2" borderId="2" xfId="1" applyFont="1" applyFill="1" applyBorder="1" applyAlignment="1" applyProtection="1">
      <alignment horizontal="center" vertical="center" wrapText="1"/>
    </xf>
    <xf numFmtId="0" fontId="5" fillId="0" borderId="2" xfId="1" applyFont="1" applyBorder="1" applyAlignment="1" applyProtection="1">
      <alignment horizontal="left" vertical="top" indent="1"/>
      <protection locked="0"/>
    </xf>
    <xf numFmtId="0" fontId="5" fillId="0" borderId="2" xfId="1" applyFont="1" applyBorder="1" applyAlignment="1" applyProtection="1">
      <alignment horizontal="left" vertical="top" wrapText="1" indent="1"/>
      <protection locked="0"/>
    </xf>
    <xf numFmtId="0" fontId="5" fillId="0" borderId="2" xfId="1" applyFont="1" applyBorder="1" applyProtection="1">
      <protection locked="0"/>
    </xf>
    <xf numFmtId="0" fontId="5" fillId="0" borderId="4" xfId="1" applyFont="1" applyBorder="1" applyAlignment="1" applyProtection="1">
      <alignment horizontal="left" vertical="top" indent="1"/>
      <protection locked="0"/>
    </xf>
    <xf numFmtId="0" fontId="5" fillId="0" borderId="1" xfId="1" applyFont="1" applyBorder="1" applyAlignment="1" applyProtection="1">
      <alignment horizontal="left" vertical="top" indent="1"/>
      <protection locked="0"/>
    </xf>
    <xf numFmtId="0" fontId="2" fillId="0" borderId="2" xfId="1" applyFont="1" applyBorder="1" applyAlignment="1" applyProtection="1">
      <alignment horizontal="center"/>
      <protection locked="0"/>
    </xf>
    <xf numFmtId="0" fontId="5" fillId="0" borderId="2" xfId="1" applyFont="1" applyBorder="1" applyAlignment="1" applyProtection="1">
      <alignment horizontal="center" vertical="center" wrapText="1"/>
      <protection locked="0"/>
    </xf>
    <xf numFmtId="0" fontId="5" fillId="0" borderId="2" xfId="1" applyFont="1" applyBorder="1" applyAlignment="1" applyProtection="1">
      <alignment horizontal="center"/>
    </xf>
    <xf numFmtId="0" fontId="2" fillId="0" borderId="0" xfId="1" applyFont="1" applyAlignment="1" applyProtection="1">
      <alignment horizontal="left" vertical="top" wrapText="1"/>
    </xf>
    <xf numFmtId="0" fontId="5" fillId="0" borderId="2" xfId="0" applyFont="1" applyBorder="1" applyProtection="1">
      <protection locked="0"/>
    </xf>
    <xf numFmtId="0" fontId="0" fillId="0" borderId="2" xfId="1" applyFont="1" applyBorder="1" applyAlignment="1" applyProtection="1">
      <alignment horizontal="center"/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9" defaultPivotStyle="PivotStyleLight16"/>
  <colors>
    <mruColors>
      <color rgb="FFE2DCE8"/>
      <color rgb="FF8E5F48"/>
      <color rgb="FFA97155"/>
      <color rgb="FFECE8F0"/>
      <color rgb="FFA494B6"/>
      <color rgb="FFFF975D"/>
      <color rgb="FFBB2649"/>
      <color rgb="FFDC50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abSelected="1" zoomScaleNormal="100" zoomScaleSheetLayoutView="100" workbookViewId="0">
      <selection activeCell="D5" sqref="D5"/>
    </sheetView>
  </sheetViews>
  <sheetFormatPr defaultColWidth="9.109375" defaultRowHeight="13.2" x14ac:dyDescent="0.25"/>
  <cols>
    <col min="1" max="2" width="9.109375" style="91"/>
    <col min="3" max="3" width="17.33203125" style="91" customWidth="1"/>
    <col min="4" max="4" width="56.109375" style="91" customWidth="1"/>
    <col min="5" max="5" width="50.77734375" style="91" customWidth="1"/>
    <col min="6" max="16384" width="9.109375" style="91"/>
  </cols>
  <sheetData>
    <row r="1" spans="1:8" s="119" customFormat="1" ht="21" x14ac:dyDescent="0.4">
      <c r="A1" s="122" t="s">
        <v>73</v>
      </c>
      <c r="B1" s="117"/>
      <c r="C1" s="117"/>
      <c r="D1" s="117"/>
      <c r="E1" s="117"/>
      <c r="F1" s="118"/>
      <c r="G1" s="118"/>
      <c r="H1" s="118"/>
    </row>
    <row r="2" spans="1:8" s="10" customFormat="1" ht="15.6" x14ac:dyDescent="0.3">
      <c r="D2" s="16"/>
      <c r="F2" s="1"/>
    </row>
    <row r="3" spans="1:8" s="10" customFormat="1" ht="15.6" x14ac:dyDescent="0.3">
      <c r="A3" s="120" t="s">
        <v>14</v>
      </c>
      <c r="F3" s="1"/>
    </row>
    <row r="4" spans="1:8" x14ac:dyDescent="0.25">
      <c r="E4" s="33" t="s">
        <v>43</v>
      </c>
    </row>
    <row r="5" spans="1:8" ht="15.75" customHeight="1" x14ac:dyDescent="0.25">
      <c r="A5" s="132" t="s">
        <v>0</v>
      </c>
      <c r="B5" s="133"/>
      <c r="C5" s="134"/>
      <c r="D5" s="43"/>
      <c r="E5" s="79"/>
    </row>
    <row r="6" spans="1:8" ht="12.75" customHeight="1" x14ac:dyDescent="0.25">
      <c r="A6" s="132" t="s">
        <v>1</v>
      </c>
      <c r="B6" s="133"/>
      <c r="C6" s="134"/>
      <c r="D6" s="72"/>
      <c r="E6" s="79"/>
    </row>
    <row r="7" spans="1:8" ht="12.75" customHeight="1" x14ac:dyDescent="0.25">
      <c r="A7" s="129" t="s">
        <v>7</v>
      </c>
      <c r="B7" s="135"/>
      <c r="C7" s="136"/>
      <c r="D7" s="43"/>
      <c r="E7" s="79"/>
    </row>
    <row r="8" spans="1:8" ht="41.25" customHeight="1" x14ac:dyDescent="0.25">
      <c r="A8" s="129" t="s">
        <v>74</v>
      </c>
      <c r="B8" s="135"/>
      <c r="C8" s="136"/>
      <c r="D8" s="44"/>
      <c r="E8" s="79"/>
    </row>
    <row r="9" spans="1:8" ht="39.75" customHeight="1" x14ac:dyDescent="0.25">
      <c r="A9" s="129" t="s">
        <v>75</v>
      </c>
      <c r="B9" s="130"/>
      <c r="C9" s="131"/>
      <c r="D9" s="44"/>
      <c r="E9" s="79"/>
    </row>
    <row r="10" spans="1:8" x14ac:dyDescent="0.25">
      <c r="D10" s="94"/>
      <c r="E10" s="10"/>
    </row>
    <row r="11" spans="1:8" s="10" customFormat="1" x14ac:dyDescent="0.25">
      <c r="A11" s="10" t="s">
        <v>3</v>
      </c>
      <c r="F11" s="1"/>
    </row>
    <row r="12" spans="1:8" s="10" customFormat="1" x14ac:dyDescent="0.25">
      <c r="F12" s="1"/>
    </row>
    <row r="13" spans="1:8" s="10" customFormat="1" x14ac:dyDescent="0.25">
      <c r="A13" s="10" t="str">
        <f>"Зав. лабораторией "&amp;D5</f>
        <v xml:space="preserve">Зав. лабораторией </v>
      </c>
      <c r="F13" s="1"/>
    </row>
    <row r="14" spans="1:8" s="10" customFormat="1" x14ac:dyDescent="0.25">
      <c r="B14" s="21"/>
      <c r="C14" s="127"/>
      <c r="D14" s="128"/>
      <c r="E14" s="95"/>
      <c r="F14" s="1"/>
    </row>
    <row r="18" spans="3:4" x14ac:dyDescent="0.25">
      <c r="D18" s="96" t="s">
        <v>39</v>
      </c>
    </row>
    <row r="19" spans="3:4" x14ac:dyDescent="0.25">
      <c r="C19" s="91">
        <v>1</v>
      </c>
      <c r="D19" s="91" t="s">
        <v>78</v>
      </c>
    </row>
    <row r="20" spans="3:4" x14ac:dyDescent="0.25">
      <c r="C20" s="91">
        <v>2</v>
      </c>
      <c r="D20" s="91" t="s">
        <v>79</v>
      </c>
    </row>
    <row r="21" spans="3:4" x14ac:dyDescent="0.25">
      <c r="C21" s="91">
        <v>3</v>
      </c>
      <c r="D21" s="91" t="s">
        <v>80</v>
      </c>
    </row>
    <row r="22" spans="3:4" x14ac:dyDescent="0.25">
      <c r="C22" s="91">
        <v>4</v>
      </c>
      <c r="D22" s="91" t="s">
        <v>81</v>
      </c>
    </row>
    <row r="23" spans="3:4" x14ac:dyDescent="0.25">
      <c r="C23" s="91">
        <v>5</v>
      </c>
      <c r="D23" s="91" t="s">
        <v>77</v>
      </c>
    </row>
    <row r="24" spans="3:4" x14ac:dyDescent="0.25">
      <c r="C24" s="91">
        <v>6</v>
      </c>
      <c r="D24" s="91" t="s">
        <v>82</v>
      </c>
    </row>
    <row r="25" spans="3:4" x14ac:dyDescent="0.25">
      <c r="C25" s="91">
        <v>7</v>
      </c>
      <c r="D25" s="91" t="s">
        <v>83</v>
      </c>
    </row>
    <row r="26" spans="3:4" x14ac:dyDescent="0.25">
      <c r="C26" s="91">
        <v>8</v>
      </c>
      <c r="D26" s="91" t="s">
        <v>84</v>
      </c>
    </row>
    <row r="27" spans="3:4" x14ac:dyDescent="0.25">
      <c r="C27" s="91">
        <v>9</v>
      </c>
      <c r="D27" t="s">
        <v>85</v>
      </c>
    </row>
    <row r="28" spans="3:4" x14ac:dyDescent="0.25">
      <c r="C28" s="91">
        <v>10</v>
      </c>
      <c r="D28" s="91" t="s">
        <v>86</v>
      </c>
    </row>
    <row r="29" spans="3:4" x14ac:dyDescent="0.25">
      <c r="C29" s="91">
        <v>11</v>
      </c>
      <c r="D29" s="91" t="s">
        <v>87</v>
      </c>
    </row>
    <row r="30" spans="3:4" x14ac:dyDescent="0.25">
      <c r="C30" s="91">
        <v>12</v>
      </c>
      <c r="D30" s="91" t="s">
        <v>88</v>
      </c>
    </row>
    <row r="31" spans="3:4" x14ac:dyDescent="0.25">
      <c r="C31" s="91">
        <v>13</v>
      </c>
      <c r="D31" s="91" t="s">
        <v>89</v>
      </c>
    </row>
    <row r="32" spans="3:4" x14ac:dyDescent="0.25">
      <c r="C32" s="91">
        <v>14</v>
      </c>
      <c r="D32" s="91" t="s">
        <v>90</v>
      </c>
    </row>
    <row r="33" spans="3:4" x14ac:dyDescent="0.25">
      <c r="C33" s="91">
        <v>15</v>
      </c>
      <c r="D33" s="91" t="s">
        <v>91</v>
      </c>
    </row>
    <row r="34" spans="3:4" x14ac:dyDescent="0.25">
      <c r="C34" s="91">
        <v>16</v>
      </c>
      <c r="D34" s="91" t="s">
        <v>92</v>
      </c>
    </row>
    <row r="35" spans="3:4" x14ac:dyDescent="0.25">
      <c r="C35" s="91">
        <v>17</v>
      </c>
      <c r="D35" s="91" t="s">
        <v>93</v>
      </c>
    </row>
  </sheetData>
  <sheetProtection algorithmName="SHA-512" hashValue="OMud9sSd29xZ0NUgPzsAIlS4dgByF0PLyK0pSv/6vl3YEIqIxk7LyWAmNVz7fMHwXVjSJIFBgCEvoPY+WXhGVw==" saltValue="CRefZ3uLKEA2jPWk90eElQ==" spinCount="100000" sheet="1" formatCells="0" formatColumns="0" formatRows="0"/>
  <mergeCells count="6">
    <mergeCell ref="C14:D14"/>
    <mergeCell ref="A9:C9"/>
    <mergeCell ref="A5:C5"/>
    <mergeCell ref="A6:C6"/>
    <mergeCell ref="A7:C7"/>
    <mergeCell ref="A8:C8"/>
  </mergeCells>
  <phoneticPr fontId="0" type="noConversion"/>
  <dataValidations count="2">
    <dataValidation type="list" allowBlank="1" showInputMessage="1" showErrorMessage="1" errorTitle="Введено недопустимое значение" error="Выберите из списка или введите одно из значений: Да; Нет" prompt="Выберите из списка или введите одно из значений: Да; Нет" sqref="D8:D9">
      <formula1>"Да, Нет"</formula1>
    </dataValidation>
    <dataValidation type="list" allowBlank="1" showInputMessage="1" showErrorMessage="1" prompt="Выберите из списка, выпадающего при нажатии стрелки справа от ячейки" sqref="D5">
      <formula1>$D$19:$D$35</formula1>
    </dataValidation>
  </dataValidations>
  <pageMargins left="0.7" right="0.7" top="0.75" bottom="0.75" header="0.3" footer="0.3"/>
  <pageSetup paperSize="9" scale="93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zoomScaleNormal="100" zoomScaleSheetLayoutView="100" workbookViewId="0">
      <selection activeCell="G30" sqref="G30"/>
    </sheetView>
  </sheetViews>
  <sheetFormatPr defaultColWidth="8.77734375" defaultRowHeight="13.2" x14ac:dyDescent="0.25"/>
  <cols>
    <col min="1" max="1" width="54.77734375" style="10" customWidth="1"/>
    <col min="2" max="2" width="12.5546875" style="10" customWidth="1"/>
    <col min="3" max="3" width="11.109375" style="10" customWidth="1"/>
    <col min="4" max="4" width="20.77734375" style="10" customWidth="1"/>
    <col min="5" max="5" width="26.5546875" style="10" customWidth="1"/>
    <col min="6" max="6" width="19.33203125" style="1" customWidth="1"/>
    <col min="7" max="7" width="8.77734375" style="10"/>
    <col min="8" max="8" width="52.88671875" style="10" customWidth="1"/>
    <col min="9" max="16384" width="8.77734375" style="10"/>
  </cols>
  <sheetData>
    <row r="1" spans="1:8" s="119" customFormat="1" ht="21" x14ac:dyDescent="0.4">
      <c r="A1" s="122" t="s">
        <v>73</v>
      </c>
      <c r="B1" s="117"/>
      <c r="C1" s="117"/>
      <c r="D1" s="117"/>
      <c r="E1" s="117"/>
      <c r="F1" s="118"/>
      <c r="G1" s="118"/>
      <c r="H1" s="118"/>
    </row>
    <row r="2" spans="1:8" ht="15.6" x14ac:dyDescent="0.3">
      <c r="A2" s="83"/>
    </row>
    <row r="3" spans="1:8" ht="15.6" x14ac:dyDescent="0.3">
      <c r="A3" s="120" t="s">
        <v>38</v>
      </c>
    </row>
    <row r="4" spans="1:8" x14ac:dyDescent="0.25">
      <c r="B4" s="2"/>
    </row>
    <row r="5" spans="1:8" x14ac:dyDescent="0.25">
      <c r="A5" s="1" t="str">
        <f>'Данные о сотруднике'!A5:C5&amp;" "&amp;'Данные о сотруднике'!D5</f>
        <v xml:space="preserve">Название лаборатории:  </v>
      </c>
    </row>
    <row r="6" spans="1:8" x14ac:dyDescent="0.25">
      <c r="A6" s="1" t="str">
        <f>'Данные о сотруднике'!A6:C6&amp;" "&amp;'Данные о сотруднике'!D6</f>
        <v xml:space="preserve">ФИО сотрудника: </v>
      </c>
    </row>
    <row r="7" spans="1:8" x14ac:dyDescent="0.25">
      <c r="A7" s="1"/>
    </row>
    <row r="8" spans="1:8" s="1" customFormat="1" x14ac:dyDescent="0.25">
      <c r="A8" s="1" t="s">
        <v>15</v>
      </c>
    </row>
    <row r="9" spans="1:8" s="100" customFormat="1" ht="135" customHeight="1" x14ac:dyDescent="0.25">
      <c r="A9" s="32" t="s">
        <v>44</v>
      </c>
      <c r="B9" s="33" t="s">
        <v>61</v>
      </c>
      <c r="C9" s="33" t="s">
        <v>45</v>
      </c>
      <c r="D9" s="33" t="s">
        <v>12</v>
      </c>
      <c r="E9" s="33" t="s">
        <v>13</v>
      </c>
      <c r="F9" s="33" t="s">
        <v>46</v>
      </c>
      <c r="G9" s="34" t="s">
        <v>2</v>
      </c>
      <c r="H9" s="33" t="s">
        <v>43</v>
      </c>
    </row>
    <row r="10" spans="1:8" s="11" customFormat="1" x14ac:dyDescent="0.25">
      <c r="A10" s="79"/>
      <c r="B10" s="5"/>
      <c r="C10" s="6"/>
      <c r="D10" s="7"/>
      <c r="E10" s="8"/>
      <c r="F10" s="8"/>
      <c r="G10" s="35">
        <f>IF(F10="Да",1,0)*IF(B10="Q1",20,IF(B10="Q2",10,IF(B10="Q3",5,IF(B10="Q4",2.5,IF(B10="Q/S/R",1,IF(B10="Онтогенез",5,0))))))*100/IF(C10&gt;4,5,IF(C10&gt;1,C10,1))/IF(D10&gt;1,D10,1)*IF(E10="Да",1,0.75)</f>
        <v>0</v>
      </c>
      <c r="H10" s="79"/>
    </row>
    <row r="11" spans="1:8" s="11" customFormat="1" x14ac:dyDescent="0.25">
      <c r="A11" s="79"/>
      <c r="B11" s="5"/>
      <c r="C11" s="6"/>
      <c r="D11" s="7"/>
      <c r="E11" s="8"/>
      <c r="F11" s="8"/>
      <c r="G11" s="35">
        <f t="shared" ref="G11:G28" si="0">IF(F11="Да",1,0)*IF(B11="Q1",20,IF(B11="Q2",10,IF(B11="Q3",5,IF(B11="Q4",2.5,IF(B11="Q/S/R",1,IF(B11="Онтогенез",5,0))))))*100/IF(C11&gt;4,5,IF(C11&gt;1,C11,1))/IF(D11&gt;1,D11,1)*IF(E11="Да",1,0.75)</f>
        <v>0</v>
      </c>
      <c r="H11" s="79"/>
    </row>
    <row r="12" spans="1:8" s="11" customFormat="1" x14ac:dyDescent="0.25">
      <c r="A12" s="4"/>
      <c r="B12" s="5"/>
      <c r="C12" s="6"/>
      <c r="D12" s="7"/>
      <c r="E12" s="8"/>
      <c r="F12" s="8"/>
      <c r="G12" s="35">
        <f t="shared" si="0"/>
        <v>0</v>
      </c>
      <c r="H12" s="4"/>
    </row>
    <row r="13" spans="1:8" s="11" customFormat="1" x14ac:dyDescent="0.25">
      <c r="A13" s="4"/>
      <c r="B13" s="5"/>
      <c r="C13" s="6"/>
      <c r="D13" s="7"/>
      <c r="E13" s="8"/>
      <c r="F13" s="8"/>
      <c r="G13" s="35">
        <f t="shared" si="0"/>
        <v>0</v>
      </c>
      <c r="H13" s="4"/>
    </row>
    <row r="14" spans="1:8" s="11" customFormat="1" x14ac:dyDescent="0.25">
      <c r="A14" s="4"/>
      <c r="B14" s="5"/>
      <c r="C14" s="6"/>
      <c r="D14" s="7"/>
      <c r="E14" s="8"/>
      <c r="F14" s="8"/>
      <c r="G14" s="35">
        <f t="shared" si="0"/>
        <v>0</v>
      </c>
      <c r="H14" s="4"/>
    </row>
    <row r="15" spans="1:8" s="11" customFormat="1" x14ac:dyDescent="0.25">
      <c r="A15" s="4"/>
      <c r="B15" s="5"/>
      <c r="C15" s="6"/>
      <c r="D15" s="7"/>
      <c r="E15" s="8"/>
      <c r="F15" s="8"/>
      <c r="G15" s="35">
        <f t="shared" si="0"/>
        <v>0</v>
      </c>
      <c r="H15" s="79"/>
    </row>
    <row r="16" spans="1:8" s="11" customFormat="1" x14ac:dyDescent="0.25">
      <c r="A16" s="4"/>
      <c r="B16" s="5"/>
      <c r="C16" s="6"/>
      <c r="D16" s="7"/>
      <c r="E16" s="8"/>
      <c r="F16" s="8"/>
      <c r="G16" s="35">
        <f t="shared" si="0"/>
        <v>0</v>
      </c>
      <c r="H16" s="79"/>
    </row>
    <row r="17" spans="1:8" s="11" customFormat="1" x14ac:dyDescent="0.25">
      <c r="A17" s="4"/>
      <c r="B17" s="5"/>
      <c r="C17" s="6"/>
      <c r="D17" s="7"/>
      <c r="E17" s="8"/>
      <c r="F17" s="8"/>
      <c r="G17" s="35">
        <f t="shared" si="0"/>
        <v>0</v>
      </c>
      <c r="H17" s="4"/>
    </row>
    <row r="18" spans="1:8" s="11" customFormat="1" x14ac:dyDescent="0.25">
      <c r="A18" s="4"/>
      <c r="B18" s="5"/>
      <c r="C18" s="6"/>
      <c r="D18" s="7"/>
      <c r="E18" s="8"/>
      <c r="F18" s="8"/>
      <c r="G18" s="35">
        <f t="shared" si="0"/>
        <v>0</v>
      </c>
      <c r="H18" s="79"/>
    </row>
    <row r="19" spans="1:8" s="11" customFormat="1" x14ac:dyDescent="0.25">
      <c r="A19" s="4"/>
      <c r="B19" s="5"/>
      <c r="C19" s="6"/>
      <c r="D19" s="7"/>
      <c r="E19" s="8"/>
      <c r="F19" s="8"/>
      <c r="G19" s="35">
        <f t="shared" si="0"/>
        <v>0</v>
      </c>
      <c r="H19" s="4"/>
    </row>
    <row r="20" spans="1:8" s="11" customFormat="1" x14ac:dyDescent="0.25">
      <c r="A20" s="4"/>
      <c r="B20" s="5"/>
      <c r="C20" s="6"/>
      <c r="D20" s="7"/>
      <c r="E20" s="8"/>
      <c r="F20" s="8"/>
      <c r="G20" s="35">
        <f t="shared" si="0"/>
        <v>0</v>
      </c>
      <c r="H20" s="4"/>
    </row>
    <row r="21" spans="1:8" s="11" customFormat="1" x14ac:dyDescent="0.25">
      <c r="A21" s="4"/>
      <c r="B21" s="5"/>
      <c r="C21" s="6"/>
      <c r="D21" s="7"/>
      <c r="E21" s="8"/>
      <c r="F21" s="8"/>
      <c r="G21" s="35">
        <f t="shared" si="0"/>
        <v>0</v>
      </c>
      <c r="H21" s="4"/>
    </row>
    <row r="22" spans="1:8" s="11" customFormat="1" x14ac:dyDescent="0.25">
      <c r="A22" s="4"/>
      <c r="B22" s="5"/>
      <c r="C22" s="6"/>
      <c r="D22" s="7"/>
      <c r="E22" s="8"/>
      <c r="F22" s="8"/>
      <c r="G22" s="35">
        <f t="shared" si="0"/>
        <v>0</v>
      </c>
      <c r="H22" s="79"/>
    </row>
    <row r="23" spans="1:8" s="11" customFormat="1" x14ac:dyDescent="0.25">
      <c r="A23" s="4"/>
      <c r="B23" s="5"/>
      <c r="C23" s="6"/>
      <c r="D23" s="7"/>
      <c r="E23" s="8"/>
      <c r="F23" s="8"/>
      <c r="G23" s="35">
        <f t="shared" si="0"/>
        <v>0</v>
      </c>
      <c r="H23" s="79"/>
    </row>
    <row r="24" spans="1:8" s="11" customFormat="1" x14ac:dyDescent="0.25">
      <c r="A24" s="4"/>
      <c r="B24" s="5"/>
      <c r="C24" s="6"/>
      <c r="D24" s="7"/>
      <c r="E24" s="8"/>
      <c r="F24" s="8"/>
      <c r="G24" s="35">
        <f t="shared" si="0"/>
        <v>0</v>
      </c>
      <c r="H24" s="4"/>
    </row>
    <row r="25" spans="1:8" s="11" customFormat="1" x14ac:dyDescent="0.25">
      <c r="A25" s="4"/>
      <c r="B25" s="5"/>
      <c r="C25" s="6"/>
      <c r="D25" s="7"/>
      <c r="E25" s="8"/>
      <c r="F25" s="8"/>
      <c r="G25" s="35">
        <f t="shared" si="0"/>
        <v>0</v>
      </c>
      <c r="H25" s="79"/>
    </row>
    <row r="26" spans="1:8" s="11" customFormat="1" x14ac:dyDescent="0.25">
      <c r="A26" s="4"/>
      <c r="B26" s="5"/>
      <c r="C26" s="6"/>
      <c r="D26" s="7"/>
      <c r="E26" s="8"/>
      <c r="F26" s="8"/>
      <c r="G26" s="35">
        <f t="shared" si="0"/>
        <v>0</v>
      </c>
      <c r="H26" s="4"/>
    </row>
    <row r="27" spans="1:8" s="11" customFormat="1" x14ac:dyDescent="0.25">
      <c r="A27" s="4"/>
      <c r="B27" s="5"/>
      <c r="C27" s="6"/>
      <c r="D27" s="7"/>
      <c r="E27" s="8"/>
      <c r="F27" s="8"/>
      <c r="G27" s="35">
        <f t="shared" si="0"/>
        <v>0</v>
      </c>
      <c r="H27" s="4"/>
    </row>
    <row r="28" spans="1:8" s="11" customFormat="1" x14ac:dyDescent="0.25">
      <c r="A28" s="4"/>
      <c r="B28" s="5"/>
      <c r="C28" s="6"/>
      <c r="D28" s="7"/>
      <c r="E28" s="8"/>
      <c r="F28" s="8"/>
      <c r="G28" s="35">
        <f t="shared" si="0"/>
        <v>0</v>
      </c>
      <c r="H28" s="4"/>
    </row>
    <row r="29" spans="1:8" s="11" customFormat="1" x14ac:dyDescent="0.25">
      <c r="A29" s="4"/>
      <c r="B29" s="5"/>
      <c r="C29" s="6"/>
      <c r="D29" s="7"/>
      <c r="E29" s="8"/>
      <c r="F29" s="8"/>
      <c r="G29" s="35">
        <f t="shared" ref="G29" si="1">IF(F29="Да",1,0)*IF(B29="Q1",20,IF(B29="Q2",10,IF(B29="Q3",5,IF(B29="Q4",2.5,IF(B29="Q/S/R",1,IF(B29="Онтогенез",5,0))))))*100/IF(C29&gt;4,5,IF(C29&gt;1,C29,1))/IF(D29&gt;1,D29,1)*IF(E29="Да",1,0.75)</f>
        <v>0</v>
      </c>
      <c r="H29" s="79"/>
    </row>
    <row r="30" spans="1:8" s="11" customFormat="1" x14ac:dyDescent="0.25">
      <c r="A30" s="97"/>
      <c r="B30" s="98"/>
      <c r="C30" s="99"/>
      <c r="D30" s="9"/>
      <c r="F30" s="30" t="s">
        <v>9</v>
      </c>
      <c r="G30" s="36">
        <f>SUM(G10:G29)</f>
        <v>0</v>
      </c>
      <c r="H30" s="79"/>
    </row>
    <row r="31" spans="1:8" s="11" customFormat="1" x14ac:dyDescent="0.25">
      <c r="A31" s="101"/>
      <c r="B31" s="102"/>
      <c r="C31" s="103"/>
      <c r="D31" s="25"/>
      <c r="E31" s="10"/>
      <c r="F31" s="26"/>
    </row>
    <row r="32" spans="1:8" s="106" customFormat="1" x14ac:dyDescent="0.25">
      <c r="A32" s="1" t="s">
        <v>47</v>
      </c>
      <c r="B32" s="104"/>
      <c r="C32" s="105"/>
      <c r="D32" s="12"/>
      <c r="E32" s="13"/>
      <c r="F32" s="14"/>
    </row>
    <row r="33" spans="1:8" s="106" customFormat="1" ht="118.8" x14ac:dyDescent="0.25">
      <c r="A33" s="32" t="s">
        <v>16</v>
      </c>
      <c r="B33" s="33" t="s">
        <v>17</v>
      </c>
      <c r="C33" s="33" t="s">
        <v>45</v>
      </c>
      <c r="D33" s="33" t="s">
        <v>12</v>
      </c>
      <c r="E33" s="37" t="s">
        <v>13</v>
      </c>
      <c r="F33" s="37" t="s">
        <v>42</v>
      </c>
      <c r="G33" s="38" t="s">
        <v>2</v>
      </c>
      <c r="H33" s="33" t="s">
        <v>43</v>
      </c>
    </row>
    <row r="34" spans="1:8" s="106" customFormat="1" x14ac:dyDescent="0.25">
      <c r="A34" s="18"/>
      <c r="B34" s="18"/>
      <c r="C34" s="6"/>
      <c r="D34" s="7"/>
      <c r="E34" s="15"/>
      <c r="F34" s="15"/>
      <c r="G34" s="35">
        <f>IF(F34="Да",1,0)*IF(B34="Российское",5,IF(B34="Зарубежное",12,0))/IF(C34&gt;4,5,IF(C34&gt;1,C34,1))/IF(D34&gt;1,D34,1)*IF(E34="Да",1,0.75)</f>
        <v>0</v>
      </c>
      <c r="H34" s="79"/>
    </row>
    <row r="35" spans="1:8" s="106" customFormat="1" x14ac:dyDescent="0.25">
      <c r="A35" s="18"/>
      <c r="B35" s="18"/>
      <c r="C35" s="6"/>
      <c r="D35" s="7"/>
      <c r="E35" s="15"/>
      <c r="F35" s="15"/>
      <c r="G35" s="35">
        <f t="shared" ref="G35:G36" si="2">IF(F35="Да",1,0)*IF(B35="Российское",5,IF(B35="Зарубежное",12,0))/IF(C35&gt;4,5,IF(C35&gt;1,C35,1))/IF(D35&gt;1,D35,1)*IF(E35="Да",1,0.75)</f>
        <v>0</v>
      </c>
      <c r="H35" s="79"/>
    </row>
    <row r="36" spans="1:8" s="11" customFormat="1" x14ac:dyDescent="0.25">
      <c r="A36" s="18"/>
      <c r="B36" s="18"/>
      <c r="C36" s="6"/>
      <c r="D36" s="7"/>
      <c r="E36" s="15"/>
      <c r="F36" s="15"/>
      <c r="G36" s="35">
        <f t="shared" si="2"/>
        <v>0</v>
      </c>
      <c r="H36" s="4"/>
    </row>
    <row r="37" spans="1:8" ht="12.75" customHeight="1" x14ac:dyDescent="0.25">
      <c r="F37" s="30" t="s">
        <v>9</v>
      </c>
      <c r="G37" s="45">
        <f>SUM(G34:G36)</f>
        <v>0</v>
      </c>
      <c r="H37" s="4"/>
    </row>
    <row r="39" spans="1:8" s="106" customFormat="1" x14ac:dyDescent="0.25">
      <c r="A39" s="1" t="s">
        <v>48</v>
      </c>
      <c r="B39" s="104"/>
      <c r="C39" s="105"/>
      <c r="D39" s="12"/>
      <c r="E39" s="13"/>
      <c r="F39" s="14"/>
    </row>
    <row r="40" spans="1:8" s="106" customFormat="1" ht="132" x14ac:dyDescent="0.25">
      <c r="A40" s="32" t="s">
        <v>49</v>
      </c>
      <c r="B40" s="33" t="s">
        <v>45</v>
      </c>
      <c r="C40" s="33" t="s">
        <v>12</v>
      </c>
      <c r="D40" s="37" t="s">
        <v>13</v>
      </c>
      <c r="E40" s="37" t="s">
        <v>42</v>
      </c>
      <c r="F40" s="38" t="s">
        <v>2</v>
      </c>
      <c r="G40" s="137" t="s">
        <v>43</v>
      </c>
      <c r="H40" s="137"/>
    </row>
    <row r="41" spans="1:8" s="106" customFormat="1" x14ac:dyDescent="0.25">
      <c r="A41" s="18"/>
      <c r="B41" s="6"/>
      <c r="C41" s="7"/>
      <c r="D41" s="15"/>
      <c r="E41" s="15"/>
      <c r="F41" s="35">
        <f>IF(E41="Да",1,0)*12/IF(B41&gt;4,5,IF(B41&gt;1,B41,1))/IF(C41&gt;1,C41,1)*IF(D41="Да",1,0.75)</f>
        <v>0</v>
      </c>
      <c r="G41" s="138"/>
      <c r="H41" s="138"/>
    </row>
    <row r="42" spans="1:8" s="106" customFormat="1" x14ac:dyDescent="0.25">
      <c r="A42" s="18"/>
      <c r="B42" s="6"/>
      <c r="C42" s="7"/>
      <c r="D42" s="15"/>
      <c r="E42" s="15"/>
      <c r="F42" s="35">
        <f t="shared" ref="F42:F50" si="3">IF(E42="Да",1,0)*12/IF(B42&gt;4,5,IF(B42&gt;1,B42,1))/IF(C42&gt;1,C42,1)*IF(D42="Да",1,0.75)</f>
        <v>0</v>
      </c>
      <c r="G42" s="141"/>
      <c r="H42" s="142"/>
    </row>
    <row r="43" spans="1:8" s="106" customFormat="1" x14ac:dyDescent="0.25">
      <c r="A43" s="18"/>
      <c r="B43" s="6"/>
      <c r="C43" s="7"/>
      <c r="D43" s="15"/>
      <c r="E43" s="15"/>
      <c r="F43" s="35">
        <f t="shared" si="3"/>
        <v>0</v>
      </c>
      <c r="G43" s="141"/>
      <c r="H43" s="142"/>
    </row>
    <row r="44" spans="1:8" s="106" customFormat="1" x14ac:dyDescent="0.25">
      <c r="A44" s="18"/>
      <c r="B44" s="6"/>
      <c r="C44" s="7"/>
      <c r="D44" s="15"/>
      <c r="E44" s="15"/>
      <c r="F44" s="35">
        <f t="shared" si="3"/>
        <v>0</v>
      </c>
      <c r="G44" s="141"/>
      <c r="H44" s="142"/>
    </row>
    <row r="45" spans="1:8" s="106" customFormat="1" x14ac:dyDescent="0.25">
      <c r="A45" s="18"/>
      <c r="B45" s="6"/>
      <c r="C45" s="7"/>
      <c r="D45" s="15"/>
      <c r="E45" s="15"/>
      <c r="F45" s="35">
        <f t="shared" si="3"/>
        <v>0</v>
      </c>
      <c r="G45" s="141"/>
      <c r="H45" s="142"/>
    </row>
    <row r="46" spans="1:8" s="106" customFormat="1" x14ac:dyDescent="0.25">
      <c r="A46" s="18"/>
      <c r="B46" s="6"/>
      <c r="C46" s="7"/>
      <c r="D46" s="15"/>
      <c r="E46" s="15"/>
      <c r="F46" s="35">
        <f t="shared" si="3"/>
        <v>0</v>
      </c>
      <c r="G46" s="141"/>
      <c r="H46" s="142"/>
    </row>
    <row r="47" spans="1:8" s="106" customFormat="1" x14ac:dyDescent="0.25">
      <c r="A47" s="18"/>
      <c r="B47" s="6"/>
      <c r="C47" s="7"/>
      <c r="D47" s="15"/>
      <c r="E47" s="15"/>
      <c r="F47" s="35">
        <f t="shared" si="3"/>
        <v>0</v>
      </c>
      <c r="G47" s="141"/>
      <c r="H47" s="142"/>
    </row>
    <row r="48" spans="1:8" s="106" customFormat="1" x14ac:dyDescent="0.25">
      <c r="A48" s="18"/>
      <c r="B48" s="6"/>
      <c r="C48" s="7"/>
      <c r="D48" s="15"/>
      <c r="E48" s="15"/>
      <c r="F48" s="35">
        <f t="shared" si="3"/>
        <v>0</v>
      </c>
      <c r="G48" s="141"/>
      <c r="H48" s="142"/>
    </row>
    <row r="49" spans="1:8" s="106" customFormat="1" x14ac:dyDescent="0.25">
      <c r="A49" s="18"/>
      <c r="B49" s="6"/>
      <c r="C49" s="7"/>
      <c r="D49" s="15"/>
      <c r="E49" s="15"/>
      <c r="F49" s="35">
        <f t="shared" si="3"/>
        <v>0</v>
      </c>
      <c r="G49" s="138"/>
      <c r="H49" s="138"/>
    </row>
    <row r="50" spans="1:8" s="11" customFormat="1" x14ac:dyDescent="0.25">
      <c r="A50" s="18"/>
      <c r="B50" s="6"/>
      <c r="C50" s="7"/>
      <c r="D50" s="15"/>
      <c r="E50" s="15"/>
      <c r="F50" s="35">
        <f t="shared" si="3"/>
        <v>0</v>
      </c>
      <c r="G50" s="139"/>
      <c r="H50" s="139"/>
    </row>
    <row r="51" spans="1:8" ht="12.75" customHeight="1" x14ac:dyDescent="0.25">
      <c r="E51" s="30" t="s">
        <v>9</v>
      </c>
      <c r="F51" s="45">
        <f>SUM(F41:F50)</f>
        <v>0</v>
      </c>
      <c r="G51" s="140"/>
      <c r="H51" s="140"/>
    </row>
    <row r="53" spans="1:8" x14ac:dyDescent="0.25">
      <c r="A53" s="10" t="s">
        <v>3</v>
      </c>
    </row>
    <row r="55" spans="1:8" x14ac:dyDescent="0.25">
      <c r="A55" s="10" t="str">
        <f>"Зав. лабораторией "&amp;'Данные о сотруднике'!$D$5</f>
        <v xml:space="preserve">Зав. лабораторией </v>
      </c>
    </row>
    <row r="56" spans="1:8" x14ac:dyDescent="0.25">
      <c r="B56" s="27"/>
      <c r="C56" s="28"/>
      <c r="D56" s="92"/>
      <c r="E56" s="93"/>
      <c r="F56" s="29"/>
    </row>
    <row r="57" spans="1:8" x14ac:dyDescent="0.25">
      <c r="B57" s="21"/>
      <c r="C57" s="107"/>
      <c r="D57" s="95"/>
      <c r="E57" s="95"/>
    </row>
  </sheetData>
  <sheetProtection algorithmName="SHA-512" hashValue="Yrmy6Yi2CqijreRaOUhLhv4MTnxbhhCCm1HSEAJm0E1Y3yMPG901WM7FezWf7dqaJu2v9h4BUlgTQDNzIGF6nw==" saltValue="2GTvqPcHcrhQQS5rlY+JpQ==" spinCount="100000" sheet="1" formatCells="0" formatColumns="0" formatRows="0"/>
  <mergeCells count="12">
    <mergeCell ref="G40:H40"/>
    <mergeCell ref="G41:H41"/>
    <mergeCell ref="G49:H49"/>
    <mergeCell ref="G50:H50"/>
    <mergeCell ref="G51:H51"/>
    <mergeCell ref="G42:H42"/>
    <mergeCell ref="G43:H43"/>
    <mergeCell ref="G44:H44"/>
    <mergeCell ref="G45:H45"/>
    <mergeCell ref="G46:H46"/>
    <mergeCell ref="G47:H47"/>
    <mergeCell ref="G48:H48"/>
  </mergeCells>
  <phoneticPr fontId="0" type="noConversion"/>
  <dataValidations count="6">
    <dataValidation type="list" allowBlank="1" showInputMessage="1" showErrorMessage="1" errorTitle="Введено недопустимое значение" error="Выберите из списка или введите одно из значений: Да; Нет" prompt="Выберите из списка или введите одно из значений: Да; Нет" sqref="E32 E10:F29 E34:F36 E39 D41:E50">
      <formula1>"Да, Нет"</formula1>
    </dataValidation>
    <dataValidation type="whole" allowBlank="1" showInputMessage="1" showErrorMessage="1" errorTitle="Введено недопустимое значение" error="Введите целое число авторов публикации" sqref="C39 C34:C36 C10:C32 B41:B50">
      <formula1>1</formula1>
      <formula2>100</formula2>
    </dataValidation>
    <dataValidation type="whole" allowBlank="1" showInputMessage="1" showErrorMessage="1" errorTitle="Введено недопустимое значение" error="Введите целое число аффилиаций сотрудника, указанных в публикации" sqref="D39 D34:D36 D10:D32 C41:C50">
      <formula1>1</formula1>
      <formula2>100</formula2>
    </dataValidation>
    <dataValidation type="list" allowBlank="1" showInputMessage="1" showErrorMessage="1" errorTitle="Введено недопустимое значение" error="Выберите из списка или введите одно из значений: Российское; Зарубежное" prompt="Выберите из списка или введите одно из значений: Российское; Зарубежное" sqref="B34:B36">
      <formula1>"Российское, Зарубежное"</formula1>
    </dataValidation>
    <dataValidation type="list" allowBlank="1" showInputMessage="1" showErrorMessage="1" errorTitle="Введено недопустимое значение" error="Выберите из списка или введите одно из значений: Q1; Q2; Q3; Q4; Q/S" prompt="Выберите из списка или введите одно из значений: Q1; Q2; Q3; Q4; Q/S" sqref="B30:B32 B39">
      <formula1>"Q1, Q2, Q3, Q4, Q/S"</formula1>
    </dataValidation>
    <dataValidation type="list" allowBlank="1" showInputMessage="1" showErrorMessage="1" errorTitle="Введено недопустимое значение" error="Выберите из списка или введите одно из значений: Q1; Q2; Q3; Q4; Q/S" prompt="Выберите из списка или введите одно из значений: Q1; Q2; Q3; Q4; Q/S/R; Онтогенез" sqref="B10:B29">
      <formula1>"Q1, Q2, Q3, Q4, Q/S/R, Онтогенез"</formula1>
    </dataValidation>
  </dataValidations>
  <pageMargins left="0.74791666666666667" right="0.45902777777777776" top="0.98402777777777772" bottom="0.98402777777777772" header="0.51180555555555551" footer="0.51180555555555551"/>
  <pageSetup paperSize="9" scale="69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"/>
  <sheetViews>
    <sheetView zoomScaleNormal="100" zoomScaleSheetLayoutView="100" workbookViewId="0">
      <selection activeCell="A10" sqref="A10"/>
    </sheetView>
  </sheetViews>
  <sheetFormatPr defaultColWidth="8.77734375" defaultRowHeight="13.2" x14ac:dyDescent="0.25"/>
  <cols>
    <col min="1" max="1" width="45" style="10" customWidth="1"/>
    <col min="2" max="2" width="11.77734375" style="10" customWidth="1"/>
    <col min="3" max="3" width="9.33203125" style="10" customWidth="1"/>
    <col min="4" max="4" width="10.77734375" style="10" customWidth="1"/>
    <col min="5" max="5" width="14.77734375" style="10" customWidth="1"/>
    <col min="6" max="6" width="33" style="10" customWidth="1"/>
    <col min="7" max="7" width="15.33203125" style="10" customWidth="1"/>
    <col min="8" max="8" width="11" style="10" customWidth="1"/>
    <col min="9" max="9" width="47.109375" style="10" customWidth="1"/>
    <col min="10" max="16384" width="8.77734375" style="10"/>
  </cols>
  <sheetData>
    <row r="1" spans="1:9" s="119" customFormat="1" ht="21" x14ac:dyDescent="0.4">
      <c r="A1" s="122" t="s">
        <v>73</v>
      </c>
      <c r="B1" s="117"/>
      <c r="C1" s="117"/>
      <c r="D1" s="117"/>
      <c r="E1" s="117"/>
      <c r="F1" s="118"/>
      <c r="G1" s="118"/>
      <c r="H1" s="118"/>
    </row>
    <row r="2" spans="1:9" ht="15.6" x14ac:dyDescent="0.3">
      <c r="A2" s="84"/>
      <c r="C2" s="16"/>
      <c r="D2" s="16"/>
      <c r="E2" s="16"/>
      <c r="F2" s="108"/>
      <c r="G2" s="108"/>
      <c r="H2" s="108"/>
    </row>
    <row r="3" spans="1:9" ht="15.6" x14ac:dyDescent="0.25">
      <c r="A3" s="121" t="s">
        <v>10</v>
      </c>
      <c r="C3" s="1"/>
      <c r="D3" s="1"/>
      <c r="E3" s="1"/>
      <c r="F3" s="91"/>
      <c r="G3" s="91"/>
      <c r="H3" s="91"/>
    </row>
    <row r="4" spans="1:9" x14ac:dyDescent="0.25">
      <c r="B4" s="2"/>
      <c r="C4" s="2"/>
      <c r="D4" s="2"/>
      <c r="E4" s="2"/>
      <c r="F4" s="109"/>
      <c r="G4" s="109"/>
      <c r="H4" s="109"/>
    </row>
    <row r="5" spans="1:9" x14ac:dyDescent="0.25">
      <c r="A5" s="1" t="str">
        <f>'Данные о сотруднике'!A5:C5&amp;" "&amp;'Данные о сотруднике'!D5</f>
        <v xml:space="preserve">Название лаборатории:  </v>
      </c>
      <c r="B5" s="3"/>
      <c r="C5" s="3"/>
      <c r="D5" s="3"/>
      <c r="E5" s="3"/>
    </row>
    <row r="6" spans="1:9" x14ac:dyDescent="0.25">
      <c r="A6" s="1" t="str">
        <f>'Данные о сотруднике'!A6:C6&amp;" "&amp;'Данные о сотруднике'!D6</f>
        <v xml:space="preserve">ФИО сотрудника: </v>
      </c>
      <c r="B6" s="3"/>
      <c r="C6" s="3"/>
      <c r="D6" s="3"/>
      <c r="E6" s="3"/>
    </row>
    <row r="7" spans="1:9" x14ac:dyDescent="0.25">
      <c r="A7" s="1"/>
      <c r="B7" s="3"/>
      <c r="C7" s="3"/>
      <c r="D7" s="3"/>
      <c r="E7" s="3"/>
    </row>
    <row r="8" spans="1:9" x14ac:dyDescent="0.25">
      <c r="A8" s="1" t="s">
        <v>19</v>
      </c>
    </row>
    <row r="9" spans="1:9" ht="81.75" customHeight="1" x14ac:dyDescent="0.25">
      <c r="A9" s="39" t="s">
        <v>21</v>
      </c>
      <c r="B9" s="33" t="s">
        <v>17</v>
      </c>
      <c r="C9" s="40" t="s">
        <v>18</v>
      </c>
      <c r="D9" s="33" t="s">
        <v>45</v>
      </c>
      <c r="E9" s="33" t="s">
        <v>12</v>
      </c>
      <c r="F9" s="37" t="s">
        <v>13</v>
      </c>
      <c r="G9" s="40" t="s">
        <v>42</v>
      </c>
      <c r="H9" s="41" t="s">
        <v>2</v>
      </c>
      <c r="I9" s="33" t="s">
        <v>43</v>
      </c>
    </row>
    <row r="10" spans="1:9" ht="12.75" customHeight="1" x14ac:dyDescent="0.25">
      <c r="A10" s="80"/>
      <c r="B10" s="18"/>
      <c r="C10" s="19"/>
      <c r="D10" s="6"/>
      <c r="E10" s="7"/>
      <c r="F10" s="8"/>
      <c r="G10" s="8"/>
      <c r="H10" s="42">
        <f>IF(G10="Да",1,0)*(IF(C10&gt;1,50+30*(C10-1),IF(C10&gt;0,50,0)))*IF(B10="Зарубежное",2,1)/IF(D10&gt;4,5,IF(D10&gt;1,D10,1))/IF(E10&gt;1,E10,1)*IF(F10="Да",1,0.75)</f>
        <v>0</v>
      </c>
      <c r="I10" s="79"/>
    </row>
    <row r="11" spans="1:9" x14ac:dyDescent="0.25">
      <c r="A11" s="17"/>
      <c r="B11" s="18"/>
      <c r="C11" s="19"/>
      <c r="D11" s="6"/>
      <c r="E11" s="7"/>
      <c r="F11" s="8"/>
      <c r="G11" s="8"/>
      <c r="H11" s="42">
        <f t="shared" ref="H11:H19" si="0">IF(G11="Да",1,0)*(IF(C11&gt;1,50+30*(C11-1),IF(C11&gt;0,50,0)))*IF(B11="Зарубежное",2,1)/IF(D11&gt;4,5,IF(D11&gt;1,D11,1))/IF(E11&gt;1,E11,1)*IF(F11="Да",1,0.75)</f>
        <v>0</v>
      </c>
      <c r="I11" s="79"/>
    </row>
    <row r="12" spans="1:9" x14ac:dyDescent="0.25">
      <c r="A12" s="17"/>
      <c r="B12" s="18"/>
      <c r="C12" s="19"/>
      <c r="D12" s="6"/>
      <c r="E12" s="7"/>
      <c r="F12" s="8"/>
      <c r="G12" s="8"/>
      <c r="H12" s="42">
        <f t="shared" si="0"/>
        <v>0</v>
      </c>
      <c r="I12" s="79"/>
    </row>
    <row r="13" spans="1:9" x14ac:dyDescent="0.25">
      <c r="A13" s="17"/>
      <c r="B13" s="18"/>
      <c r="C13" s="19"/>
      <c r="D13" s="6"/>
      <c r="E13" s="7"/>
      <c r="F13" s="8"/>
      <c r="G13" s="8"/>
      <c r="H13" s="42">
        <f t="shared" si="0"/>
        <v>0</v>
      </c>
      <c r="I13" s="79"/>
    </row>
    <row r="14" spans="1:9" x14ac:dyDescent="0.25">
      <c r="A14" s="17"/>
      <c r="B14" s="18"/>
      <c r="C14" s="19"/>
      <c r="D14" s="6"/>
      <c r="E14" s="7"/>
      <c r="F14" s="8"/>
      <c r="G14" s="8"/>
      <c r="H14" s="42">
        <f t="shared" si="0"/>
        <v>0</v>
      </c>
      <c r="I14" s="79"/>
    </row>
    <row r="15" spans="1:9" x14ac:dyDescent="0.25">
      <c r="A15" s="17"/>
      <c r="B15" s="18"/>
      <c r="C15" s="19"/>
      <c r="D15" s="6"/>
      <c r="E15" s="7"/>
      <c r="F15" s="8"/>
      <c r="G15" s="8"/>
      <c r="H15" s="42">
        <f t="shared" si="0"/>
        <v>0</v>
      </c>
      <c r="I15" s="79"/>
    </row>
    <row r="16" spans="1:9" x14ac:dyDescent="0.25">
      <c r="A16" s="17"/>
      <c r="B16" s="18"/>
      <c r="C16" s="19"/>
      <c r="D16" s="6"/>
      <c r="E16" s="7"/>
      <c r="F16" s="8"/>
      <c r="G16" s="8"/>
      <c r="H16" s="42">
        <f t="shared" si="0"/>
        <v>0</v>
      </c>
      <c r="I16" s="79"/>
    </row>
    <row r="17" spans="1:9" x14ac:dyDescent="0.25">
      <c r="A17" s="17"/>
      <c r="B17" s="18"/>
      <c r="C17" s="19"/>
      <c r="D17" s="6"/>
      <c r="E17" s="7"/>
      <c r="F17" s="8"/>
      <c r="G17" s="8"/>
      <c r="H17" s="42">
        <f t="shared" si="0"/>
        <v>0</v>
      </c>
      <c r="I17" s="79"/>
    </row>
    <row r="18" spans="1:9" x14ac:dyDescent="0.25">
      <c r="A18" s="17"/>
      <c r="B18" s="18"/>
      <c r="C18" s="19"/>
      <c r="D18" s="6"/>
      <c r="E18" s="7"/>
      <c r="F18" s="8"/>
      <c r="G18" s="8"/>
      <c r="H18" s="42">
        <f t="shared" si="0"/>
        <v>0</v>
      </c>
      <c r="I18" s="79"/>
    </row>
    <row r="19" spans="1:9" x14ac:dyDescent="0.25">
      <c r="A19" s="17"/>
      <c r="B19" s="18"/>
      <c r="C19" s="19"/>
      <c r="D19" s="6"/>
      <c r="E19" s="7"/>
      <c r="F19" s="8"/>
      <c r="G19" s="8"/>
      <c r="H19" s="42">
        <f t="shared" si="0"/>
        <v>0</v>
      </c>
      <c r="I19" s="79"/>
    </row>
    <row r="20" spans="1:9" x14ac:dyDescent="0.25">
      <c r="G20" s="30" t="s">
        <v>9</v>
      </c>
      <c r="H20" s="46">
        <f>SUM(H10:H19)</f>
        <v>0</v>
      </c>
      <c r="I20" s="79"/>
    </row>
    <row r="21" spans="1:9" x14ac:dyDescent="0.25">
      <c r="F21" s="30"/>
      <c r="G21" s="30"/>
      <c r="H21" s="31"/>
    </row>
    <row r="22" spans="1:9" x14ac:dyDescent="0.25">
      <c r="A22" s="1" t="s">
        <v>20</v>
      </c>
    </row>
    <row r="23" spans="1:9" ht="85.5" customHeight="1" x14ac:dyDescent="0.25">
      <c r="A23" s="39" t="s">
        <v>21</v>
      </c>
      <c r="B23" s="33" t="s">
        <v>17</v>
      </c>
      <c r="C23" s="40" t="s">
        <v>18</v>
      </c>
      <c r="D23" s="33" t="s">
        <v>45</v>
      </c>
      <c r="E23" s="33" t="s">
        <v>12</v>
      </c>
      <c r="F23" s="37" t="s">
        <v>13</v>
      </c>
      <c r="G23" s="40" t="s">
        <v>42</v>
      </c>
      <c r="H23" s="41" t="s">
        <v>2</v>
      </c>
      <c r="I23" s="33" t="s">
        <v>43</v>
      </c>
    </row>
    <row r="24" spans="1:9" ht="13.5" customHeight="1" x14ac:dyDescent="0.25">
      <c r="A24" s="17"/>
      <c r="B24" s="18"/>
      <c r="C24" s="19"/>
      <c r="D24" s="6"/>
      <c r="E24" s="7"/>
      <c r="F24" s="15"/>
      <c r="G24" s="8"/>
      <c r="H24" s="42">
        <f>0.2*IF(G24="Да",1,0)*(IF(C24&gt;1,50+30*(C24-1),IF(C24&gt;0,50,0)))*IF(B24="Зарубежное",2,1)/IF(D24&gt;4,5,IF(D24&gt;1,D24,1))/IF(E24&gt;1,E24,1)*IF(F24="Да",1,0.75)</f>
        <v>0</v>
      </c>
      <c r="I24" s="79"/>
    </row>
    <row r="25" spans="1:9" x14ac:dyDescent="0.25">
      <c r="A25" s="17"/>
      <c r="B25" s="18"/>
      <c r="C25" s="19"/>
      <c r="D25" s="6"/>
      <c r="E25" s="7"/>
      <c r="F25" s="15"/>
      <c r="G25" s="8"/>
      <c r="H25" s="42">
        <f t="shared" ref="H25:H33" si="1">0.2*IF(G25="Да",1,0)*(IF(C25&gt;1,50+30*(C25-1),IF(C25&gt;0,50,0)))*IF(B25="Зарубежное",2,1)/IF(D25&gt;4,5,IF(D25&gt;1,D25,1))/IF(E25&gt;1,E25,1)*IF(F25="Да",1,0.75)</f>
        <v>0</v>
      </c>
      <c r="I25" s="79"/>
    </row>
    <row r="26" spans="1:9" x14ac:dyDescent="0.25">
      <c r="A26" s="17"/>
      <c r="B26" s="18"/>
      <c r="C26" s="19"/>
      <c r="D26" s="6"/>
      <c r="E26" s="7"/>
      <c r="F26" s="15"/>
      <c r="G26" s="8"/>
      <c r="H26" s="42">
        <f t="shared" si="1"/>
        <v>0</v>
      </c>
      <c r="I26" s="79"/>
    </row>
    <row r="27" spans="1:9" x14ac:dyDescent="0.25">
      <c r="A27" s="17"/>
      <c r="B27" s="18"/>
      <c r="C27" s="19"/>
      <c r="D27" s="6"/>
      <c r="E27" s="7"/>
      <c r="F27" s="15"/>
      <c r="G27" s="8"/>
      <c r="H27" s="42">
        <f t="shared" si="1"/>
        <v>0</v>
      </c>
      <c r="I27" s="79"/>
    </row>
    <row r="28" spans="1:9" x14ac:dyDescent="0.25">
      <c r="A28" s="17"/>
      <c r="B28" s="18"/>
      <c r="C28" s="19"/>
      <c r="D28" s="6"/>
      <c r="E28" s="7"/>
      <c r="F28" s="15"/>
      <c r="G28" s="8"/>
      <c r="H28" s="42">
        <f t="shared" si="1"/>
        <v>0</v>
      </c>
      <c r="I28" s="79"/>
    </row>
    <row r="29" spans="1:9" x14ac:dyDescent="0.25">
      <c r="A29" s="17"/>
      <c r="B29" s="18"/>
      <c r="C29" s="19"/>
      <c r="D29" s="6"/>
      <c r="E29" s="7"/>
      <c r="F29" s="15"/>
      <c r="G29" s="8"/>
      <c r="H29" s="42">
        <f t="shared" si="1"/>
        <v>0</v>
      </c>
      <c r="I29" s="79"/>
    </row>
    <row r="30" spans="1:9" x14ac:dyDescent="0.25">
      <c r="A30" s="17"/>
      <c r="B30" s="18"/>
      <c r="C30" s="19"/>
      <c r="D30" s="6"/>
      <c r="E30" s="7"/>
      <c r="F30" s="15"/>
      <c r="G30" s="8"/>
      <c r="H30" s="42">
        <f t="shared" si="1"/>
        <v>0</v>
      </c>
      <c r="I30" s="79"/>
    </row>
    <row r="31" spans="1:9" x14ac:dyDescent="0.25">
      <c r="A31" s="17"/>
      <c r="B31" s="18"/>
      <c r="C31" s="19"/>
      <c r="D31" s="6"/>
      <c r="E31" s="7"/>
      <c r="F31" s="15"/>
      <c r="G31" s="8"/>
      <c r="H31" s="42">
        <f t="shared" si="1"/>
        <v>0</v>
      </c>
      <c r="I31" s="79"/>
    </row>
    <row r="32" spans="1:9" x14ac:dyDescent="0.25">
      <c r="A32" s="17"/>
      <c r="B32" s="18"/>
      <c r="C32" s="19"/>
      <c r="D32" s="6"/>
      <c r="E32" s="7"/>
      <c r="F32" s="15"/>
      <c r="G32" s="8"/>
      <c r="H32" s="42">
        <f t="shared" si="1"/>
        <v>0</v>
      </c>
      <c r="I32" s="79"/>
    </row>
    <row r="33" spans="1:9" x14ac:dyDescent="0.25">
      <c r="A33" s="17"/>
      <c r="B33" s="18"/>
      <c r="C33" s="19"/>
      <c r="D33" s="6"/>
      <c r="E33" s="7"/>
      <c r="F33" s="15"/>
      <c r="G33" s="8"/>
      <c r="H33" s="42">
        <f t="shared" si="1"/>
        <v>0</v>
      </c>
      <c r="I33" s="79"/>
    </row>
    <row r="34" spans="1:9" x14ac:dyDescent="0.25">
      <c r="F34" s="30"/>
      <c r="G34" s="30" t="s">
        <v>9</v>
      </c>
      <c r="H34" s="46">
        <f>SUM(H24:H33)</f>
        <v>0</v>
      </c>
      <c r="I34" s="79"/>
    </row>
    <row r="35" spans="1:9" x14ac:dyDescent="0.25">
      <c r="H35" s="20"/>
    </row>
    <row r="36" spans="1:9" x14ac:dyDescent="0.25">
      <c r="A36" s="10" t="s">
        <v>3</v>
      </c>
      <c r="F36" s="1"/>
      <c r="G36" s="1"/>
    </row>
    <row r="37" spans="1:9" x14ac:dyDescent="0.25">
      <c r="F37" s="1"/>
      <c r="G37" s="1"/>
    </row>
    <row r="38" spans="1:9" x14ac:dyDescent="0.25">
      <c r="A38" s="10" t="str">
        <f>"Зав. лабораторией "&amp;'Данные о сотруднике'!$D$5</f>
        <v xml:space="preserve">Зав. лабораторией </v>
      </c>
      <c r="F38" s="1"/>
      <c r="G38" s="1"/>
    </row>
    <row r="39" spans="1:9" x14ac:dyDescent="0.25">
      <c r="B39" s="27"/>
      <c r="C39" s="28"/>
      <c r="D39" s="92"/>
      <c r="E39" s="93"/>
      <c r="F39" s="29"/>
      <c r="G39" s="29"/>
      <c r="H39" s="29"/>
    </row>
  </sheetData>
  <sheetProtection algorithmName="SHA-512" hashValue="4UkQrNL2TEr8OSVbqvttvdkhq/qA9tShQh9yPW4/RiD+hORFvfgXFtHF7VjYTOUpP2oewebUahCJeyBKCMmKLg==" saltValue="zPxYyN9EBNzLUb3WE4Sssg==" spinCount="100000" sheet="1" formatCells="0" formatColumns="0" formatRows="0"/>
  <phoneticPr fontId="0" type="noConversion"/>
  <dataValidations count="5">
    <dataValidation type="whole" allowBlank="1" showInputMessage="1" showErrorMessage="1" errorTitle="Введено недопустимое значение" error="Введите целое число аффилиаций сотрудника, указанных в публикации" sqref="E10:E19 E24:E33">
      <formula1>1</formula1>
      <formula2>100</formula2>
    </dataValidation>
    <dataValidation type="whole" allowBlank="1" showInputMessage="1" showErrorMessage="1" errorTitle="Введено недопустимое значение" error="Введите целое число авторов публикации" sqref="D10:D19 D24:D33">
      <formula1>1</formula1>
      <formula2>100</formula2>
    </dataValidation>
    <dataValidation type="list" allowBlank="1" showInputMessage="1" showErrorMessage="1" errorTitle="Введено недопустимое значение" error="Выберите из списка или введите одно из значений: Да; Нет" prompt="Выберите из списка или введите одно из значений: Да; Нет" sqref="F10:G19 F24:G33">
      <formula1>"Да, Нет"</formula1>
    </dataValidation>
    <dataValidation type="list" allowBlank="1" showInputMessage="1" showErrorMessage="1" errorTitle="Введено недопустимое значение" error="Выберите из списка или введите одно из значений: Российское; Зарубежное" prompt="Выберите из списка или введите одно из значений: Российское; Зарубежное" sqref="B10:B19 B24:B33">
      <formula1>"Российское, Зарубежное"</formula1>
    </dataValidation>
    <dataValidation type="decimal" allowBlank="1" showInputMessage="1" showErrorMessage="1" errorTitle="Введено недопустимое значение" error="Введите число печатных листов (разделитель десятичной дроби &quot;,&quot;)" sqref="C10:C19 C24:C33">
      <formula1>0</formula1>
      <formula2>100</formula2>
    </dataValidation>
  </dataValidations>
  <pageMargins left="0.7" right="0.54652777777777772" top="0.75" bottom="0.75" header="0.51180555555555551" footer="0.51180555555555551"/>
  <pageSetup paperSize="9" scale="73" firstPageNumber="0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Views>
    <sheetView topLeftCell="C22" zoomScaleNormal="100" zoomScaleSheetLayoutView="100" workbookViewId="0">
      <selection activeCell="E28" sqref="E28"/>
    </sheetView>
  </sheetViews>
  <sheetFormatPr defaultColWidth="8.77734375" defaultRowHeight="13.2" x14ac:dyDescent="0.25"/>
  <cols>
    <col min="1" max="1" width="36.5546875" style="10" customWidth="1"/>
    <col min="2" max="2" width="17.109375" style="10" customWidth="1"/>
    <col min="3" max="3" width="18.33203125" style="10" customWidth="1"/>
    <col min="4" max="4" width="15.77734375" style="10" customWidth="1"/>
    <col min="5" max="5" width="34.77734375" style="10" customWidth="1"/>
    <col min="6" max="6" width="16.109375" style="10" customWidth="1"/>
    <col min="7" max="7" width="16.33203125" style="10" customWidth="1"/>
    <col min="8" max="8" width="12.109375" style="10" customWidth="1"/>
    <col min="9" max="9" width="42.21875" style="10" customWidth="1"/>
    <col min="10" max="16384" width="8.77734375" style="10"/>
  </cols>
  <sheetData>
    <row r="1" spans="1:9" s="119" customFormat="1" ht="21" x14ac:dyDescent="0.4">
      <c r="A1" s="122" t="s">
        <v>73</v>
      </c>
      <c r="B1" s="117"/>
      <c r="C1" s="117"/>
      <c r="D1" s="117"/>
      <c r="E1" s="117"/>
      <c r="F1" s="118"/>
      <c r="G1" s="118"/>
      <c r="H1" s="118"/>
    </row>
    <row r="2" spans="1:9" s="49" customFormat="1" ht="15.6" x14ac:dyDescent="0.25">
      <c r="A2" s="85"/>
      <c r="B2" s="85"/>
      <c r="F2" s="48"/>
      <c r="G2" s="48"/>
    </row>
    <row r="3" spans="1:9" s="49" customFormat="1" ht="15.6" x14ac:dyDescent="0.25">
      <c r="A3" s="121" t="s">
        <v>26</v>
      </c>
      <c r="B3" s="85"/>
      <c r="D3" s="20"/>
      <c r="E3" s="20"/>
      <c r="F3" s="110"/>
      <c r="G3" s="110"/>
      <c r="H3" s="110"/>
    </row>
    <row r="4" spans="1:9" x14ac:dyDescent="0.25">
      <c r="C4" s="2"/>
      <c r="D4" s="2"/>
      <c r="E4" s="2"/>
      <c r="F4" s="91"/>
      <c r="G4" s="91"/>
      <c r="H4" s="91"/>
    </row>
    <row r="5" spans="1:9" x14ac:dyDescent="0.25">
      <c r="A5" s="1" t="str">
        <f>'Данные о сотруднике'!A5:C5&amp;" "&amp;'Данные о сотруднике'!D5</f>
        <v xml:space="preserve">Название лаборатории:  </v>
      </c>
      <c r="B5" s="1"/>
      <c r="C5" s="3"/>
      <c r="D5" s="3"/>
      <c r="E5" s="3"/>
    </row>
    <row r="6" spans="1:9" x14ac:dyDescent="0.25">
      <c r="A6" s="1" t="str">
        <f>'Данные о сотруднике'!A6:C6&amp;" "&amp;'Данные о сотруднике'!D6</f>
        <v xml:space="preserve">ФИО сотрудника: </v>
      </c>
      <c r="B6" s="1"/>
      <c r="C6" s="3"/>
      <c r="D6" s="3"/>
      <c r="E6" s="3"/>
    </row>
    <row r="7" spans="1:9" x14ac:dyDescent="0.25">
      <c r="A7" s="1"/>
      <c r="B7" s="1"/>
      <c r="C7" s="3"/>
      <c r="D7" s="3"/>
      <c r="E7" s="3"/>
    </row>
    <row r="8" spans="1:9" s="1" customFormat="1" x14ac:dyDescent="0.25">
      <c r="A8" s="1" t="s">
        <v>25</v>
      </c>
    </row>
    <row r="9" spans="1:9" s="1" customFormat="1" ht="107.25" customHeight="1" x14ac:dyDescent="0.25">
      <c r="A9" s="32" t="s">
        <v>54</v>
      </c>
      <c r="B9" s="33" t="s">
        <v>40</v>
      </c>
      <c r="C9" s="33" t="s">
        <v>45</v>
      </c>
      <c r="D9" s="33" t="s">
        <v>12</v>
      </c>
      <c r="E9" s="33" t="s">
        <v>52</v>
      </c>
      <c r="F9" s="33" t="s">
        <v>42</v>
      </c>
      <c r="G9" s="68" t="s">
        <v>2</v>
      </c>
      <c r="H9" s="137" t="s">
        <v>43</v>
      </c>
      <c r="I9" s="137"/>
    </row>
    <row r="10" spans="1:9" s="1" customFormat="1" x14ac:dyDescent="0.25">
      <c r="A10" s="18"/>
      <c r="B10" s="75"/>
      <c r="C10" s="6"/>
      <c r="D10" s="7"/>
      <c r="E10" s="8"/>
      <c r="F10" s="8"/>
      <c r="G10" s="82">
        <f>IF(F10="Да",1,0)*IF(B10="Q1",20,IF(B10="Q2",10,0))*10/IF(C10&gt;4,5,IF(C10&gt;1,C10,1))/IF(D10&gt;1,D10,1)*IF(E10="Да",1,0.75)</f>
        <v>0</v>
      </c>
      <c r="H10" s="143"/>
      <c r="I10" s="143"/>
    </row>
    <row r="11" spans="1:9" s="1" customFormat="1" x14ac:dyDescent="0.25">
      <c r="A11" s="18"/>
      <c r="B11" s="75"/>
      <c r="C11" s="6"/>
      <c r="D11" s="7"/>
      <c r="E11" s="8"/>
      <c r="F11" s="8"/>
      <c r="G11" s="82">
        <f t="shared" ref="G11:G12" si="0">IF(F11="Да",1,0)*IF(B11="Q1",20,IF(B11="Q2",10,0))*10/IF(C11&gt;4,5,IF(C11&gt;1,C11,1))/IF(D11&gt;1,D11,1)*IF(E11="Да",1,0.75)</f>
        <v>0</v>
      </c>
      <c r="H11" s="143"/>
      <c r="I11" s="143"/>
    </row>
    <row r="12" spans="1:9" s="1" customFormat="1" x14ac:dyDescent="0.25">
      <c r="A12" s="18"/>
      <c r="B12" s="75"/>
      <c r="C12" s="6"/>
      <c r="D12" s="7"/>
      <c r="E12" s="8"/>
      <c r="F12" s="8"/>
      <c r="G12" s="82">
        <f t="shared" si="0"/>
        <v>0</v>
      </c>
      <c r="H12" s="143"/>
      <c r="I12" s="143"/>
    </row>
    <row r="13" spans="1:9" s="1" customFormat="1" x14ac:dyDescent="0.25">
      <c r="A13" s="18"/>
      <c r="B13" s="75"/>
      <c r="C13" s="6"/>
      <c r="D13" s="7"/>
      <c r="E13" s="8"/>
      <c r="F13" s="8"/>
      <c r="G13" s="82">
        <f t="shared" ref="G13:G19" si="1">IF(F13="Да",1,0)*IF(B13="Q1",20,IF(B13="Q2",10,0))*10/IF(C13&gt;4,5,IF(C13&gt;1,C13,1))/IF(D13&gt;1,D13,1)*IF(E13="Да",1,0.75)</f>
        <v>0</v>
      </c>
      <c r="H13" s="143"/>
      <c r="I13" s="143"/>
    </row>
    <row r="14" spans="1:9" s="1" customFormat="1" x14ac:dyDescent="0.25">
      <c r="A14" s="18"/>
      <c r="B14" s="75"/>
      <c r="C14" s="6"/>
      <c r="D14" s="7"/>
      <c r="E14" s="8"/>
      <c r="F14" s="8"/>
      <c r="G14" s="82">
        <f t="shared" si="1"/>
        <v>0</v>
      </c>
      <c r="H14" s="143"/>
      <c r="I14" s="143"/>
    </row>
    <row r="15" spans="1:9" s="1" customFormat="1" x14ac:dyDescent="0.25">
      <c r="A15" s="18"/>
      <c r="B15" s="75"/>
      <c r="C15" s="6"/>
      <c r="D15" s="7"/>
      <c r="E15" s="8"/>
      <c r="F15" s="8"/>
      <c r="G15" s="82">
        <f t="shared" si="1"/>
        <v>0</v>
      </c>
      <c r="H15" s="143"/>
      <c r="I15" s="143"/>
    </row>
    <row r="16" spans="1:9" s="1" customFormat="1" x14ac:dyDescent="0.25">
      <c r="A16" s="18"/>
      <c r="B16" s="75"/>
      <c r="C16" s="6"/>
      <c r="D16" s="7"/>
      <c r="E16" s="8"/>
      <c r="F16" s="8"/>
      <c r="G16" s="82">
        <f t="shared" si="1"/>
        <v>0</v>
      </c>
      <c r="H16" s="143"/>
      <c r="I16" s="143"/>
    </row>
    <row r="17" spans="1:9" s="1" customFormat="1" x14ac:dyDescent="0.25">
      <c r="A17" s="18"/>
      <c r="B17" s="75"/>
      <c r="C17" s="6"/>
      <c r="D17" s="7"/>
      <c r="E17" s="8"/>
      <c r="F17" s="8"/>
      <c r="G17" s="82">
        <f t="shared" si="1"/>
        <v>0</v>
      </c>
      <c r="H17" s="143"/>
      <c r="I17" s="143"/>
    </row>
    <row r="18" spans="1:9" s="1" customFormat="1" x14ac:dyDescent="0.25">
      <c r="A18" s="18"/>
      <c r="B18" s="75"/>
      <c r="C18" s="6"/>
      <c r="D18" s="7"/>
      <c r="E18" s="8"/>
      <c r="F18" s="8"/>
      <c r="G18" s="82">
        <f t="shared" si="1"/>
        <v>0</v>
      </c>
      <c r="H18" s="143"/>
      <c r="I18" s="143"/>
    </row>
    <row r="19" spans="1:9" s="100" customFormat="1" ht="13.5" customHeight="1" x14ac:dyDescent="0.25">
      <c r="A19" s="76"/>
      <c r="B19" s="75"/>
      <c r="C19" s="6"/>
      <c r="D19" s="7"/>
      <c r="E19" s="8"/>
      <c r="F19" s="8"/>
      <c r="G19" s="82">
        <f t="shared" si="1"/>
        <v>0</v>
      </c>
      <c r="H19" s="144"/>
      <c r="I19" s="144"/>
    </row>
    <row r="20" spans="1:9" s="11" customFormat="1" x14ac:dyDescent="0.25">
      <c r="A20" s="97"/>
      <c r="B20" s="98"/>
      <c r="C20" s="99"/>
      <c r="D20" s="9"/>
      <c r="F20" s="30" t="s">
        <v>9</v>
      </c>
      <c r="G20" s="36">
        <f>SUM(G10:G19)</f>
        <v>0</v>
      </c>
      <c r="H20" s="144"/>
      <c r="I20" s="144"/>
    </row>
    <row r="21" spans="1:9" s="11" customFormat="1" x14ac:dyDescent="0.25">
      <c r="A21" s="101"/>
      <c r="B21" s="102"/>
      <c r="C21" s="103"/>
      <c r="D21" s="25"/>
      <c r="E21" s="30"/>
      <c r="F21" s="26"/>
    </row>
    <row r="22" spans="1:9" x14ac:dyDescent="0.25">
      <c r="A22" s="1" t="s">
        <v>11</v>
      </c>
    </row>
    <row r="23" spans="1:9" ht="95.25" customHeight="1" x14ac:dyDescent="0.25">
      <c r="A23" s="37" t="s">
        <v>53</v>
      </c>
      <c r="B23" s="40" t="s">
        <v>62</v>
      </c>
      <c r="C23" s="40" t="s">
        <v>23</v>
      </c>
      <c r="D23" s="32" t="s">
        <v>24</v>
      </c>
      <c r="E23" s="33" t="s">
        <v>22</v>
      </c>
      <c r="F23" s="33" t="s">
        <v>12</v>
      </c>
      <c r="G23" s="33" t="s">
        <v>42</v>
      </c>
      <c r="H23" s="34" t="s">
        <v>2</v>
      </c>
      <c r="I23" s="40" t="s">
        <v>43</v>
      </c>
    </row>
    <row r="24" spans="1:9" ht="13.2" customHeight="1" x14ac:dyDescent="0.25">
      <c r="A24" s="77"/>
      <c r="B24" s="23"/>
      <c r="C24" s="23"/>
      <c r="D24" s="24"/>
      <c r="E24" s="8"/>
      <c r="F24" s="7"/>
      <c r="G24" s="8"/>
      <c r="H24" s="35">
        <f>IF(G24="Да",1,0)*40*IF(B24="Английский",2,IF(B24="Русский",1,0))*IF(C24="Устный",1,IF('Данные о сотруднике'!D$8="Да",0.25,0))*IF(C24="Устный",IF(E24="Да",IF(D24&gt;1,0.5,1),IF(D24&gt;4,0.125,IF(D24&gt;2,(0.5/(D24-1)),0.5))),IF(D24&gt;4,0.2,IF(D24&gt;0,1/D24,1)))/IF(F24&gt;1,F24,1)</f>
        <v>0</v>
      </c>
      <c r="I24" s="81"/>
    </row>
    <row r="25" spans="1:9" ht="13.95" customHeight="1" x14ac:dyDescent="0.25">
      <c r="A25" s="77"/>
      <c r="B25" s="23"/>
      <c r="C25" s="23"/>
      <c r="D25" s="24"/>
      <c r="E25" s="8"/>
      <c r="F25" s="7"/>
      <c r="G25" s="8"/>
      <c r="H25" s="35">
        <f>IF(G25="Да",1,0)*40*IF(B25="Английский",2,IF(B25="Русский",1,0))*IF(C25="Устный",1,IF('Данные о сотруднике'!D$8="Да",0.25,0))*IF(C25="Устный",IF(E25="Да",IF(D25&gt;1,0.5,1),IF(D25&gt;4,0.125,IF(D25&gt;2,(0.5/(D25-1)),0.5))),IF(D25&gt;4,0.2,IF(D25&gt;0,1/D25,1)))/IF(F25&gt;1,F25,1)</f>
        <v>0</v>
      </c>
      <c r="I25" s="81"/>
    </row>
    <row r="26" spans="1:9" ht="12.75" customHeight="1" x14ac:dyDescent="0.25">
      <c r="A26" s="77"/>
      <c r="B26" s="23"/>
      <c r="C26" s="23"/>
      <c r="D26" s="24"/>
      <c r="E26" s="8"/>
      <c r="F26" s="7"/>
      <c r="G26" s="8"/>
      <c r="H26" s="35">
        <f>IF(G26="Да",1,0)*40*IF(B26="Английский",2,IF(B26="Русский",1,0))*IF(C26="Устный",1,IF('Данные о сотруднике'!D$8="Да",0.25,0))*IF(C26="Устный",IF(E26="Да",IF(D26&gt;1,0.5,1),IF(D26&gt;4,0.125,IF(D26&gt;2,(0.5/(D26-1)),0.5))),IF(D26&gt;4,0.2,IF(D26&gt;0,1/D26,1)))/IF(F26&gt;1,F26,1)</f>
        <v>0</v>
      </c>
      <c r="I26" s="81"/>
    </row>
    <row r="27" spans="1:9" x14ac:dyDescent="0.25">
      <c r="A27" s="22"/>
      <c r="B27" s="23"/>
      <c r="C27" s="23"/>
      <c r="D27" s="24"/>
      <c r="E27" s="8"/>
      <c r="F27" s="7"/>
      <c r="G27" s="8"/>
      <c r="H27" s="35">
        <f>IF(G27="Да",1,0)*40*IF(B27="Английский",2,IF(B27="Русский",1,0))*IF(C27="Устный",1,IF('Данные о сотруднике'!D$8="Да",0.25,0))*IF(C27="Устный",IF(E27="Да",IF(D27&gt;1,0.5,1),IF(D27&gt;4,0.125,IF(D27&gt;2,(0.5/(D27-1)),0.5))),IF(D27&gt;4,0.2,IF(D27&gt;0,1/D27,1)))/IF(F27&gt;1,F27,1)</f>
        <v>0</v>
      </c>
      <c r="I27" s="81"/>
    </row>
    <row r="28" spans="1:9" x14ac:dyDescent="0.25">
      <c r="A28" s="22"/>
      <c r="B28" s="23"/>
      <c r="C28" s="23"/>
      <c r="D28" s="24"/>
      <c r="E28" s="8"/>
      <c r="F28" s="7"/>
      <c r="G28" s="8"/>
      <c r="H28" s="35">
        <f>IF(G28="Да",1,0)*40*IF(B28="Английский",2,IF(B28="Русский",1,0))*IF(C28="Устный",1,IF('Данные о сотруднике'!D$8="Да",0.25,0))*IF(C28="Устный",IF(E28="Да",IF(D28&gt;1,0.5,1),IF(D28&gt;4,0.125,IF(D28&gt;2,(0.5/(D28-1)),0.5))),IF(D28&gt;4,0.2,IF(D28&gt;0,1/D28,1)))/IF(F28&gt;1,F28,1)</f>
        <v>0</v>
      </c>
      <c r="I28" s="81"/>
    </row>
    <row r="29" spans="1:9" x14ac:dyDescent="0.25">
      <c r="A29" s="22"/>
      <c r="B29" s="23"/>
      <c r="C29" s="23"/>
      <c r="D29" s="24"/>
      <c r="E29" s="8"/>
      <c r="F29" s="7"/>
      <c r="G29" s="8"/>
      <c r="H29" s="35">
        <f>IF(G29="Да",1,0)*40*IF(B29="Английский",2,IF(B29="Русский",1,0))*IF(C29="Устный",1,IF('Данные о сотруднике'!D$8="Да",0.25,0))*IF(C29="Устный",IF(E29="Да",IF(D29&gt;1,0.5,1),IF(D29&gt;4,0.125,IF(D29&gt;2,(0.5/(D29-1)),0.5))),IF(D29&gt;4,0.2,IF(D29&gt;0,1/D29,1)))/IF(F29&gt;1,F29,1)</f>
        <v>0</v>
      </c>
      <c r="I29" s="81"/>
    </row>
    <row r="30" spans="1:9" x14ac:dyDescent="0.25">
      <c r="A30" s="22"/>
      <c r="B30" s="23"/>
      <c r="C30" s="23"/>
      <c r="D30" s="24"/>
      <c r="E30" s="8"/>
      <c r="F30" s="7"/>
      <c r="G30" s="8"/>
      <c r="H30" s="35">
        <f>IF(G30="Да",1,0)*40*IF(B30="Английский",2,IF(B30="Русский",1,0))*IF(C30="Устный",1,IF('Данные о сотруднике'!D$8="Да",0.25,0))*IF(C30="Устный",IF(E30="Да",IF(D30&gt;1,0.5,1),IF(D30&gt;4,0.125,IF(D30&gt;2,(0.5/(D30-1)),0.5))),IF(D30&gt;4,0.2,IF(D30&gt;0,1/D30,1)))/IF(F30&gt;1,F30,1)</f>
        <v>0</v>
      </c>
      <c r="I30" s="81"/>
    </row>
    <row r="31" spans="1:9" x14ac:dyDescent="0.25">
      <c r="A31" s="22"/>
      <c r="B31" s="23"/>
      <c r="C31" s="23"/>
      <c r="D31" s="24"/>
      <c r="E31" s="8"/>
      <c r="F31" s="7"/>
      <c r="G31" s="8"/>
      <c r="H31" s="35">
        <f>IF(G31="Да",1,0)*40*IF(B31="Английский",2,IF(B31="Русский",1,0))*IF(C31="Устный",1,IF('Данные о сотруднике'!D$8="Да",0.25,0))*IF(C31="Устный",IF(E31="Да",IF(D31&gt;1,0.5,1),IF(D31&gt;4,0.125,IF(D31&gt;2,(0.5/(D31-1)),0.5))),IF(D31&gt;4,0.2,IF(D31&gt;0,1/D31,1)))/IF(F31&gt;1,F31,1)</f>
        <v>0</v>
      </c>
      <c r="I31" s="81"/>
    </row>
    <row r="32" spans="1:9" x14ac:dyDescent="0.25">
      <c r="A32" s="22"/>
      <c r="B32" s="23"/>
      <c r="C32" s="23"/>
      <c r="D32" s="24"/>
      <c r="E32" s="8"/>
      <c r="F32" s="7"/>
      <c r="G32" s="8"/>
      <c r="H32" s="35">
        <f>IF(G32="Да",1,0)*40*IF(B32="Английский",2,IF(B32="Русский",1,0))*IF(C32="Устный",1,IF('Данные о сотруднике'!D$8="Да",0.25,0))*IF(C32="Устный",IF(E32="Да",IF(D32&gt;1,0.5,1),IF(D32&gt;4,0.125,IF(D32&gt;2,(0.5/(D32-1)),0.5))),IF(D32&gt;4,0.2,IF(D32&gt;0,1/D32,1)))/IF(F32&gt;1,F32,1)</f>
        <v>0</v>
      </c>
      <c r="I32" s="81"/>
    </row>
    <row r="33" spans="1:9" x14ac:dyDescent="0.25">
      <c r="A33" s="22"/>
      <c r="B33" s="23"/>
      <c r="C33" s="23"/>
      <c r="D33" s="24"/>
      <c r="E33" s="8"/>
      <c r="F33" s="7"/>
      <c r="G33" s="8"/>
      <c r="H33" s="35">
        <f>IF(G33="Да",1,0)*40*IF(B33="Английский",2,IF(B33="Русский",1,0))*IF(C33="Устный",1,IF('Данные о сотруднике'!D$8="Да",0.25,0))*IF(C33="Устный",IF(E33="Да",IF(D33&gt;1,0.5,1),IF(D33&gt;4,0.125,IF(D33&gt;2,(0.5/(D33-1)),0.5))),IF(D33&gt;4,0.2,IF(D33&gt;0,1/D33,1)))/IF(F33&gt;1,F33,1)</f>
        <v>0</v>
      </c>
      <c r="I33" s="81"/>
    </row>
    <row r="34" spans="1:9" x14ac:dyDescent="0.25">
      <c r="A34" s="22"/>
      <c r="B34" s="23"/>
      <c r="C34" s="23"/>
      <c r="D34" s="24"/>
      <c r="E34" s="8"/>
      <c r="F34" s="7"/>
      <c r="G34" s="8"/>
      <c r="H34" s="35">
        <f>IF(G34="Да",1,0)*40*IF(B34="Английский",2,IF(B34="Русский",1,0))*IF(C34="Устный",1,IF('Данные о сотруднике'!D$8="Да",0.25,0))*IF(C34="Устный",IF(E34="Да",IF(D34&gt;1,0.5,1),IF(D34&gt;4,0.125,IF(D34&gt;2,(0.5/(D34-1)),0.5))),IF(D34&gt;4,0.2,IF(D34&gt;0,1/D34,1)))/IF(F34&gt;1,F34,1)</f>
        <v>0</v>
      </c>
      <c r="I34" s="81"/>
    </row>
    <row r="35" spans="1:9" x14ac:dyDescent="0.25">
      <c r="A35" s="22"/>
      <c r="B35" s="23"/>
      <c r="C35" s="23"/>
      <c r="D35" s="24"/>
      <c r="E35" s="8"/>
      <c r="F35" s="7"/>
      <c r="G35" s="8"/>
      <c r="H35" s="35">
        <f>IF(G35="Да",1,0)*40*IF(B35="Английский",2,IF(B35="Русский",1,0))*IF(C35="Устный",1,IF('Данные о сотруднике'!D$8="Да",0.25,0))*IF(C35="Устный",IF(E35="Да",IF(D35&gt;1,0.5,1),IF(D35&gt;4,0.125,IF(D35&gt;2,(0.5/(D35-1)),0.5))),IF(D35&gt;4,0.2,IF(D35&gt;0,1/D35,1)))/IF(F35&gt;1,F35,1)</f>
        <v>0</v>
      </c>
      <c r="I35" s="81"/>
    </row>
    <row r="36" spans="1:9" x14ac:dyDescent="0.25">
      <c r="A36" s="22"/>
      <c r="B36" s="23"/>
      <c r="C36" s="23"/>
      <c r="D36" s="24"/>
      <c r="E36" s="8"/>
      <c r="F36" s="7"/>
      <c r="G36" s="8"/>
      <c r="H36" s="35">
        <f>IF(G36="Да",1,0)*40*IF(B36="Английский",2,IF(B36="Русский",1,0))*IF(C36="Устный",1,IF('Данные о сотруднике'!D$8="Да",0.25,0))*IF(C36="Устный",IF(E36="Да",IF(D36&gt;1,0.5,1),IF(D36&gt;4,0.125,IF(D36&gt;2,(0.5/(D36-1)),0.5))),IF(D36&gt;4,0.2,IF(D36&gt;0,1/D36,1)))/IF(F36&gt;1,F36,1)</f>
        <v>0</v>
      </c>
      <c r="I36" s="81"/>
    </row>
    <row r="37" spans="1:9" x14ac:dyDescent="0.25">
      <c r="A37" s="22"/>
      <c r="B37" s="23"/>
      <c r="C37" s="23"/>
      <c r="D37" s="24"/>
      <c r="E37" s="8"/>
      <c r="F37" s="7"/>
      <c r="G37" s="8"/>
      <c r="H37" s="35">
        <f>IF(G37="Да",1,0)*40*IF(B37="Английский",2,IF(B37="Русский",1,0))*IF(C37="Устный",1,IF('Данные о сотруднике'!D$8="Да",0.25,0))*IF(C37="Устный",IF(E37="Да",IF(D37&gt;1,0.5,1),IF(D37&gt;4,0.125,IF(D37&gt;2,(0.5/(D37-1)),0.5))),IF(D37&gt;4,0.2,IF(D37&gt;0,1/D37,1)))/IF(F37&gt;1,F37,1)</f>
        <v>0</v>
      </c>
      <c r="I37" s="81"/>
    </row>
    <row r="38" spans="1:9" x14ac:dyDescent="0.25">
      <c r="A38" s="22"/>
      <c r="B38" s="23"/>
      <c r="C38" s="23"/>
      <c r="D38" s="24"/>
      <c r="E38" s="8"/>
      <c r="F38" s="7"/>
      <c r="G38" s="8"/>
      <c r="H38" s="35">
        <f>IF(G38="Да",1,0)*40*IF(B38="Английский",2,IF(B38="Русский",1,0))*IF(C38="Устный",1,IF('Данные о сотруднике'!D$8="Да",0.25,0))*IF(C38="Устный",IF(E38="Да",IF(D38&gt;1,0.5,1),IF(D38&gt;4,0.125,IF(D38&gt;2,(0.5/(D38-1)),0.5))),IF(D38&gt;4,0.2,IF(D38&gt;0,1/D38,1)))/IF(F38&gt;1,F38,1)</f>
        <v>0</v>
      </c>
      <c r="I38" s="81"/>
    </row>
    <row r="39" spans="1:9" x14ac:dyDescent="0.25">
      <c r="G39" s="30" t="s">
        <v>9</v>
      </c>
      <c r="H39" s="45">
        <f>SUM(H24:H38)</f>
        <v>0</v>
      </c>
      <c r="I39" s="81"/>
    </row>
    <row r="40" spans="1:9" x14ac:dyDescent="0.25">
      <c r="A40" s="10" t="s">
        <v>3</v>
      </c>
      <c r="F40" s="1"/>
    </row>
    <row r="41" spans="1:9" x14ac:dyDescent="0.25">
      <c r="F41" s="1"/>
    </row>
    <row r="42" spans="1:9" x14ac:dyDescent="0.25">
      <c r="A42" s="10" t="str">
        <f>"Зав. лабораторией "&amp;'Данные о сотруднике'!$D$5</f>
        <v xml:space="preserve">Зав. лабораторией </v>
      </c>
      <c r="F42" s="1"/>
    </row>
    <row r="43" spans="1:9" x14ac:dyDescent="0.25">
      <c r="B43" s="27"/>
      <c r="C43" s="28"/>
      <c r="D43" s="92"/>
      <c r="E43" s="93"/>
      <c r="F43" s="29"/>
      <c r="G43" s="29"/>
      <c r="H43" s="29"/>
    </row>
    <row r="44" spans="1:9" ht="15.75" customHeight="1" x14ac:dyDescent="0.25"/>
    <row r="45" spans="1:9" ht="15.75" customHeight="1" x14ac:dyDescent="0.25"/>
  </sheetData>
  <sheetProtection algorithmName="SHA-512" hashValue="r50ly+FjEnO51FboVBK42cooI9a/q5eXpaCwkCI3gbChZvpGlLJrkce1nFR2cMAFg3c3O4e97yxosr0rX0jEhg==" saltValue="cA8arO1o+7kESQswGseG+w==" spinCount="100000" sheet="1" formatCells="0" formatColumns="0" formatRows="0"/>
  <mergeCells count="12">
    <mergeCell ref="H14:I14"/>
    <mergeCell ref="H20:I20"/>
    <mergeCell ref="H9:I9"/>
    <mergeCell ref="H10:I10"/>
    <mergeCell ref="H11:I11"/>
    <mergeCell ref="H12:I12"/>
    <mergeCell ref="H13:I13"/>
    <mergeCell ref="H15:I15"/>
    <mergeCell ref="H16:I16"/>
    <mergeCell ref="H17:I17"/>
    <mergeCell ref="H18:I18"/>
    <mergeCell ref="H19:I19"/>
  </mergeCells>
  <phoneticPr fontId="0" type="noConversion"/>
  <dataValidations count="7">
    <dataValidation type="whole" allowBlank="1" showInputMessage="1" showErrorMessage="1" errorTitle="Введено недопустимое значение" error="Введите целое число авторов публикации" sqref="C10:C21 D24:D38">
      <formula1>1</formula1>
      <formula2>100</formula2>
    </dataValidation>
    <dataValidation type="list" allowBlank="1" showInputMessage="1" showErrorMessage="1" errorTitle="Введено недопустимое значение" error="Выберите из списка или введите одно из значений: Да; Нет" prompt="Выберите из списка или введите одно из значений: Да; Нет" sqref="G24:G38 E10:F19 E24:E38">
      <formula1>"Да, Нет"</formula1>
    </dataValidation>
    <dataValidation type="list" allowBlank="1" showInputMessage="1" showErrorMessage="1" errorTitle="Введено недопустимое значение" error="Выберите из списка или введите одно из значений: Устный; Стендовый" prompt="Выберите из списка или введите одно из значений: Устный; Стендовый" sqref="C24:C38">
      <formula1>"Устный, Стендовый"</formula1>
    </dataValidation>
    <dataValidation type="whole" allowBlank="1" showInputMessage="1" showErrorMessage="1" errorTitle="Введено недопустимое значение" error="Введите целое число аффилиаций сотрудника, указанных в публикации" sqref="D10:D21 F24:F38">
      <formula1>1</formula1>
      <formula2>100</formula2>
    </dataValidation>
    <dataValidation type="list" allowBlank="1" showInputMessage="1" showErrorMessage="1" errorTitle="Введено недопустимое значение" error="Выберите из списка или введите одно из значений: Q1; Q2; Q3; Q4; Q/S" prompt="Выберите из списка или введите одно из значений: Q1; Q2; Q3; Q4; Q/S" sqref="B20:B21">
      <formula1>"Q1, Q2, Q3, Q4, Q/S"</formula1>
    </dataValidation>
    <dataValidation type="list" allowBlank="1" showInputMessage="1" showErrorMessage="1" errorTitle="Введено недопустимое значение" error="Выберите из списка или введите одно из значений: Q1; Q2" prompt="Выберите из списка или введите одно из значений: Q1; Q2" sqref="B10:B19">
      <formula1>"Q1, Q2"</formula1>
    </dataValidation>
    <dataValidation type="list" allowBlank="1" showInputMessage="1" showErrorMessage="1" errorTitle="Введено недопустимое значение" error="Выберите из списка или введите одно из значений: Россия/СНГ; Зарубежная" prompt="Выберите из списка или введите одно из значений: Русский; Английский" sqref="B24:B38">
      <formula1>"Русский, Английский"</formula1>
    </dataValidation>
  </dataValidations>
  <pageMargins left="0.75" right="0.75" top="1" bottom="1" header="0.51180555555555551" footer="0.51180555555555551"/>
  <pageSetup paperSize="9" scale="54" firstPageNumber="0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zoomScaleNormal="100" zoomScaleSheetLayoutView="100" workbookViewId="0">
      <selection activeCell="F12" sqref="F12"/>
    </sheetView>
  </sheetViews>
  <sheetFormatPr defaultColWidth="8.77734375" defaultRowHeight="13.2" x14ac:dyDescent="0.25"/>
  <cols>
    <col min="1" max="1" width="38.33203125" style="10" customWidth="1"/>
    <col min="2" max="2" width="16" style="10" customWidth="1"/>
    <col min="3" max="3" width="12.77734375" style="10" customWidth="1"/>
    <col min="4" max="4" width="12.33203125" style="10" customWidth="1"/>
    <col min="5" max="5" width="12.77734375" style="10" customWidth="1"/>
    <col min="6" max="6" width="12.44140625" style="10" customWidth="1"/>
    <col min="7" max="7" width="22.109375" style="1" customWidth="1"/>
    <col min="8" max="9" width="8.77734375" style="10"/>
    <col min="10" max="10" width="19.44140625" style="10" customWidth="1"/>
    <col min="11" max="16384" width="8.77734375" style="10"/>
  </cols>
  <sheetData>
    <row r="1" spans="1:10" s="119" customFormat="1" ht="21" x14ac:dyDescent="0.4">
      <c r="A1" s="122" t="s">
        <v>73</v>
      </c>
      <c r="B1" s="117"/>
      <c r="C1" s="117"/>
      <c r="D1" s="117"/>
      <c r="E1" s="117"/>
      <c r="F1" s="118"/>
      <c r="G1" s="118"/>
      <c r="H1" s="118"/>
    </row>
    <row r="2" spans="1:10" ht="14.25" customHeight="1" x14ac:dyDescent="0.25">
      <c r="A2" s="52"/>
      <c r="B2" s="54"/>
      <c r="D2" s="53"/>
      <c r="E2" s="52"/>
      <c r="F2" s="52"/>
      <c r="G2" s="53"/>
    </row>
    <row r="3" spans="1:10" ht="14.25" customHeight="1" x14ac:dyDescent="0.25">
      <c r="A3" s="121" t="s">
        <v>29</v>
      </c>
      <c r="D3" s="111"/>
      <c r="E3" s="52"/>
      <c r="F3" s="52"/>
      <c r="G3" s="53"/>
    </row>
    <row r="4" spans="1:10" ht="14.25" customHeight="1" x14ac:dyDescent="0.25">
      <c r="A4" s="52"/>
      <c r="B4" s="52"/>
      <c r="C4" s="52"/>
      <c r="D4" s="53"/>
      <c r="E4" s="52"/>
      <c r="F4" s="52"/>
      <c r="G4" s="53"/>
    </row>
    <row r="5" spans="1:10" ht="15" customHeight="1" x14ac:dyDescent="0.25">
      <c r="A5" s="1" t="str">
        <f>'Данные о сотруднике'!A5:C5&amp;" "&amp;'Данные о сотруднике'!D5</f>
        <v xml:space="preserve">Название лаборатории:  </v>
      </c>
      <c r="B5" s="3"/>
      <c r="C5" s="3"/>
      <c r="D5" s="55"/>
      <c r="E5" s="52"/>
      <c r="F5" s="52"/>
      <c r="G5" s="53"/>
    </row>
    <row r="6" spans="1:10" ht="14.25" customHeight="1" x14ac:dyDescent="0.25">
      <c r="A6" s="1" t="str">
        <f>'Данные о сотруднике'!A6:C6&amp;" "&amp;'Данные о сотруднике'!D6</f>
        <v xml:space="preserve">ФИО сотрудника: </v>
      </c>
      <c r="B6" s="3"/>
      <c r="C6" s="3"/>
      <c r="D6" s="55"/>
      <c r="E6" s="52"/>
      <c r="F6" s="52"/>
      <c r="G6" s="53"/>
    </row>
    <row r="7" spans="1:10" x14ac:dyDescent="0.25">
      <c r="A7" s="52"/>
      <c r="B7" s="52"/>
      <c r="C7" s="52"/>
      <c r="D7" s="52"/>
      <c r="E7" s="52"/>
      <c r="F7" s="52"/>
      <c r="G7" s="53"/>
    </row>
    <row r="8" spans="1:10" ht="81.75" customHeight="1" x14ac:dyDescent="0.25">
      <c r="A8" s="32" t="s">
        <v>51</v>
      </c>
      <c r="B8" s="33" t="s">
        <v>27</v>
      </c>
      <c r="C8" s="33" t="s">
        <v>28</v>
      </c>
      <c r="D8" s="33" t="s">
        <v>24</v>
      </c>
      <c r="E8" s="33" t="s">
        <v>12</v>
      </c>
      <c r="F8" s="33" t="s">
        <v>76</v>
      </c>
      <c r="G8" s="33" t="s">
        <v>42</v>
      </c>
      <c r="H8" s="34" t="s">
        <v>2</v>
      </c>
      <c r="I8" s="137" t="s">
        <v>43</v>
      </c>
      <c r="J8" s="137"/>
    </row>
    <row r="9" spans="1:10" x14ac:dyDescent="0.25">
      <c r="A9" s="50"/>
      <c r="B9" s="51"/>
      <c r="C9" s="51"/>
      <c r="D9" s="51"/>
      <c r="E9" s="51"/>
      <c r="F9" s="123"/>
      <c r="G9" s="8"/>
      <c r="H9" s="35" cm="1">
        <f t="array" ref="H9">IF(G9="Да",1,0)*IF(B9="Патент",200,IF(B9="Ноу-хау",100,0))/IF(C9&gt;1,H10C9,1)/IF(D9&gt;4,5,IF(D9&gt;1,D9,1))/IF(E9&gt;1,E9,1)*(F9/100)</f>
        <v>0</v>
      </c>
      <c r="I9" s="143"/>
      <c r="J9" s="143"/>
    </row>
    <row r="10" spans="1:10" x14ac:dyDescent="0.25">
      <c r="A10" s="50"/>
      <c r="B10" s="51"/>
      <c r="C10" s="51"/>
      <c r="D10" s="51"/>
      <c r="E10" s="51"/>
      <c r="F10" s="51"/>
      <c r="G10" s="8"/>
      <c r="H10" s="35" cm="1">
        <f t="array" ref="H10">IF(G10="Да",1,0)*IF(B10="Патент",200,IF(B10="Ноу-хау",100,0))/IF(C10&gt;1,H10C9,1)/IF(D10&gt;4,5,IF(D10&gt;1,D10,1))/IF(E10&gt;1,E10,1)*(F10/100)</f>
        <v>0</v>
      </c>
      <c r="I10" s="143"/>
      <c r="J10" s="143"/>
    </row>
    <row r="11" spans="1:10" x14ac:dyDescent="0.25">
      <c r="A11" s="50"/>
      <c r="B11" s="51"/>
      <c r="C11" s="51"/>
      <c r="D11" s="51"/>
      <c r="E11" s="51"/>
      <c r="F11" s="51"/>
      <c r="G11" s="8"/>
      <c r="H11" s="35" cm="1">
        <f t="array" ref="H11">IF(G11="Да",1,0)*IF(B11="Патент",200,IF(B11="Ноу-хау",100,0))/IF(C11&gt;1,H10C9,1)/IF(D11&gt;4,5,IF(D11&gt;1,D11,1))/IF(E11&gt;1,E11,1)*(F11/100)</f>
        <v>0</v>
      </c>
      <c r="I11" s="143"/>
      <c r="J11" s="143"/>
    </row>
    <row r="12" spans="1:10" x14ac:dyDescent="0.25">
      <c r="A12" s="50"/>
      <c r="B12" s="51"/>
      <c r="C12" s="51"/>
      <c r="D12" s="51"/>
      <c r="E12" s="51"/>
      <c r="F12" s="51"/>
      <c r="G12" s="8"/>
      <c r="H12" s="35" cm="1">
        <f t="array" ref="H12">IF(G12="Да",1,0)*IF(B12="Патент",200,IF(B12="Ноу-хау",100,0))/IF(C12&gt;1,H10C9,1)/IF(D12&gt;4,5,IF(D12&gt;1,D12,1))/IF(E12&gt;1,E12,1)*(F12/100)</f>
        <v>0</v>
      </c>
      <c r="I12" s="143"/>
      <c r="J12" s="143"/>
    </row>
    <row r="13" spans="1:10" x14ac:dyDescent="0.25">
      <c r="A13" s="50"/>
      <c r="B13" s="51"/>
      <c r="C13" s="51"/>
      <c r="D13" s="51"/>
      <c r="E13" s="51"/>
      <c r="F13" s="51"/>
      <c r="G13" s="8"/>
      <c r="H13" s="35" cm="1">
        <f t="array" ref="H13">IF(G13="Да",1,0)*IF(B13="Патент",200,IF(B13="Ноу-хау",100,0))/IF(C13&gt;1,H10C9,1)/IF(D13&gt;4,5,IF(D13&gt;1,D13,1))/IF(E13&gt;1,E13,1)*(F13/100)</f>
        <v>0</v>
      </c>
      <c r="I13" s="143"/>
      <c r="J13" s="143"/>
    </row>
    <row r="14" spans="1:10" x14ac:dyDescent="0.25">
      <c r="A14" s="50"/>
      <c r="B14" s="51"/>
      <c r="C14" s="51"/>
      <c r="D14" s="51"/>
      <c r="E14" s="51"/>
      <c r="F14" s="51"/>
      <c r="G14" s="8"/>
      <c r="H14" s="35" cm="1">
        <f t="array" ref="H14">IF(G14="Да",1,0)*IF(B14="Патент",200,IF(B14="Ноу-хау",100,0))/IF(C14&gt;1,H10C9,1)/IF(D14&gt;4,5,IF(D14&gt;1,D14,1))/IF(E14&gt;1,E14,1)*(F14/100)</f>
        <v>0</v>
      </c>
      <c r="I14" s="143"/>
      <c r="J14" s="143"/>
    </row>
    <row r="15" spans="1:10" x14ac:dyDescent="0.25">
      <c r="A15" s="50"/>
      <c r="B15" s="51"/>
      <c r="C15" s="51"/>
      <c r="D15" s="51"/>
      <c r="E15" s="51"/>
      <c r="F15" s="51"/>
      <c r="G15" s="8"/>
      <c r="H15" s="35" cm="1">
        <f t="array" ref="H15">IF(G15="Да",1,0)*IF(B15="Патент",200,IF(B15="Ноу-хау",100,0))/IF(C15&gt;1,H10C9,1)/IF(D15&gt;4,5,IF(D15&gt;1,D15,1))/IF(E15&gt;1,E15,1)*(F15/100)</f>
        <v>0</v>
      </c>
      <c r="I15" s="143"/>
      <c r="J15" s="143"/>
    </row>
    <row r="16" spans="1:10" x14ac:dyDescent="0.25">
      <c r="A16" s="50"/>
      <c r="B16" s="51"/>
      <c r="C16" s="51"/>
      <c r="D16" s="51"/>
      <c r="E16" s="51"/>
      <c r="F16" s="51"/>
      <c r="G16" s="8"/>
      <c r="H16" s="35" cm="1">
        <f t="array" ref="H16">IF(G16="Да",1,0)*IF(B16="Патент",200,IF(B16="Ноу-хау",100,0))/IF(C16&gt;1,H10C9,1)/IF(D16&gt;4,5,IF(D16&gt;1,D16,1))/IF(E16&gt;1,E16,1)*(F16/100)</f>
        <v>0</v>
      </c>
      <c r="I16" s="143"/>
      <c r="J16" s="143"/>
    </row>
    <row r="17" spans="1:10" x14ac:dyDescent="0.25">
      <c r="A17" s="86"/>
      <c r="B17" s="18"/>
      <c r="C17" s="18"/>
      <c r="D17" s="18"/>
      <c r="E17" s="18"/>
      <c r="F17" s="18"/>
      <c r="G17" s="8"/>
      <c r="H17" s="35" cm="1">
        <f t="array" ref="H17">IF(G17="Да",1,0)*IF(B17="Патент",200,IF(B17="Ноу-хау",100,0))/IF(C17&gt;1,H10C9,1)/IF(D17&gt;4,5,IF(D17&gt;1,D17,1))/IF(E17&gt;1,E17,1)*(F17/100)</f>
        <v>0</v>
      </c>
      <c r="I17" s="143"/>
      <c r="J17" s="143"/>
    </row>
    <row r="18" spans="1:10" x14ac:dyDescent="0.25">
      <c r="A18" s="86"/>
      <c r="B18" s="18"/>
      <c r="C18" s="18"/>
      <c r="D18" s="18"/>
      <c r="E18" s="18"/>
      <c r="F18" s="18"/>
      <c r="G18" s="8"/>
      <c r="H18" s="35" cm="1">
        <f t="array" ref="H18">IF(G18="Да",1,0)*IF(B18="Патент",200,IF(B18="Ноу-хау",100,0))/IF(C18&gt;1,H10C9,1)/IF(D18&gt;4,5,IF(D18&gt;1,D18,1))/IF(E18&gt;1,E18,1)*(F18/100)</f>
        <v>0</v>
      </c>
      <c r="I18" s="143"/>
      <c r="J18" s="143"/>
    </row>
    <row r="19" spans="1:10" s="100" customFormat="1" ht="12.75" customHeight="1" x14ac:dyDescent="0.25">
      <c r="A19" s="87"/>
      <c r="B19" s="18"/>
      <c r="C19" s="18"/>
      <c r="D19" s="18"/>
      <c r="E19" s="18"/>
      <c r="F19" s="18"/>
      <c r="G19" s="8"/>
      <c r="H19" s="35" cm="1">
        <f t="array" ref="H19">IF(G19="Да",1,0)*IF(B19="Патент",200,IF(B19="Ноу-хау",100,0))/IF(C19&gt;1,H10C9,1)/IF(D19&gt;4,5,IF(D19&gt;1,D19,1))/IF(E19&gt;1,E19,1)*(F19/100)</f>
        <v>0</v>
      </c>
      <c r="I19" s="143"/>
      <c r="J19" s="143"/>
    </row>
    <row r="20" spans="1:10" ht="13.5" customHeight="1" x14ac:dyDescent="0.25">
      <c r="A20" s="56"/>
      <c r="E20" s="56"/>
      <c r="G20" s="30" t="s">
        <v>9</v>
      </c>
      <c r="H20" s="36">
        <f>SUM(H9:H19)</f>
        <v>0</v>
      </c>
      <c r="I20" s="143"/>
      <c r="J20" s="143"/>
    </row>
    <row r="21" spans="1:10" ht="15.6" x14ac:dyDescent="0.3">
      <c r="A21" s="56"/>
      <c r="E21" s="56"/>
      <c r="F21" s="56"/>
      <c r="G21" s="47"/>
      <c r="H21" s="53"/>
    </row>
    <row r="22" spans="1:10" x14ac:dyDescent="0.25">
      <c r="A22" s="10" t="s">
        <v>3</v>
      </c>
      <c r="F22" s="1"/>
      <c r="G22" s="10"/>
    </row>
    <row r="23" spans="1:10" x14ac:dyDescent="0.25">
      <c r="F23" s="1"/>
      <c r="G23" s="10"/>
    </row>
    <row r="24" spans="1:10" x14ac:dyDescent="0.25">
      <c r="A24" s="10" t="str">
        <f>"Зав. лабораторией "&amp;'Данные о сотруднике'!$D$5</f>
        <v xml:space="preserve">Зав. лабораторией </v>
      </c>
      <c r="F24" s="1"/>
      <c r="G24" s="10"/>
    </row>
    <row r="25" spans="1:10" x14ac:dyDescent="0.25">
      <c r="B25" s="27"/>
      <c r="C25" s="28"/>
      <c r="D25" s="92"/>
      <c r="E25" s="93"/>
      <c r="F25" s="29"/>
      <c r="G25" s="29"/>
      <c r="H25" s="29"/>
    </row>
    <row r="42" spans="2:4" ht="15" x14ac:dyDescent="0.25">
      <c r="B42" s="56"/>
      <c r="C42" s="56"/>
      <c r="D42" s="56"/>
    </row>
    <row r="43" spans="2:4" ht="15" x14ac:dyDescent="0.25">
      <c r="B43" s="56"/>
      <c r="C43" s="56"/>
      <c r="D43" s="56"/>
    </row>
    <row r="44" spans="2:4" ht="15" x14ac:dyDescent="0.25">
      <c r="B44" s="56"/>
      <c r="C44" s="56"/>
      <c r="D44" s="56"/>
    </row>
  </sheetData>
  <sheetProtection algorithmName="SHA-512" hashValue="EuNyxsQQty+WU79ANdN5qfUPtz6d/JlIU70o1VrW8FumFgOHeTm4nSxtSI0Gp08dA3oyiODxlaBnnmF9MB4KCg==" saltValue="x8UNq9D0DkCPnP7PW1mZsQ==" spinCount="100000" sheet="1" formatCells="0" formatColumns="0" formatRows="0"/>
  <mergeCells count="13">
    <mergeCell ref="I20:J20"/>
    <mergeCell ref="I19:J19"/>
    <mergeCell ref="I8:J8"/>
    <mergeCell ref="I9:J9"/>
    <mergeCell ref="I10:J10"/>
    <mergeCell ref="I11:J11"/>
    <mergeCell ref="I12:J12"/>
    <mergeCell ref="I13:J13"/>
    <mergeCell ref="I14:J14"/>
    <mergeCell ref="I15:J15"/>
    <mergeCell ref="I16:J16"/>
    <mergeCell ref="I17:J17"/>
    <mergeCell ref="I18:J18"/>
  </mergeCells>
  <phoneticPr fontId="0" type="noConversion"/>
  <dataValidations count="2">
    <dataValidation type="list" allowBlank="1" showInputMessage="1" showErrorMessage="1" errorTitle="Введено недопустимое значение" error="Выберите из списка или введите одно из значений: Патент; Ноу-хау" prompt="Выберите из списка или введите одно из значений: Патент; Ноу-хау" sqref="B9:B19">
      <formula1>"Патент, Ноу-хау"</formula1>
    </dataValidation>
    <dataValidation type="list" allowBlank="1" showInputMessage="1" showErrorMessage="1" errorTitle="Введено недопустимое значение" error="Выберите из списка или введите одно из значений: Да; Нет" prompt="Выберите из списка или введите одно из значений: Да; Нет" sqref="G9:G19">
      <formula1>"Да, Нет"</formula1>
    </dataValidation>
  </dataValidations>
  <pageMargins left="0.7" right="0.54652777777777772" top="0.75" bottom="0.75" header="0.51180555555555551" footer="0.51180555555555551"/>
  <pageSetup paperSize="9" scale="75" firstPageNumber="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zoomScaleNormal="100" zoomScaleSheetLayoutView="100" workbookViewId="0">
      <selection activeCell="E4" sqref="E4"/>
    </sheetView>
  </sheetViews>
  <sheetFormatPr defaultColWidth="8.77734375" defaultRowHeight="13.2" x14ac:dyDescent="0.25"/>
  <cols>
    <col min="1" max="1" width="27.21875" style="10" customWidth="1"/>
    <col min="2" max="2" width="26.21875" style="10" customWidth="1"/>
    <col min="3" max="3" width="19.33203125" style="10" customWidth="1"/>
    <col min="4" max="4" width="14.21875" style="10" customWidth="1"/>
    <col min="5" max="5" width="11.21875" style="10" customWidth="1"/>
    <col min="6" max="6" width="35.77734375" style="10" customWidth="1"/>
    <col min="7" max="16384" width="8.77734375" style="10"/>
  </cols>
  <sheetData>
    <row r="1" spans="1:8" s="119" customFormat="1" ht="21" x14ac:dyDescent="0.4">
      <c r="A1" s="122" t="s">
        <v>73</v>
      </c>
      <c r="B1" s="117"/>
      <c r="C1" s="117"/>
      <c r="D1" s="117"/>
      <c r="E1" s="117"/>
      <c r="F1" s="118"/>
      <c r="G1" s="118"/>
      <c r="H1" s="118"/>
    </row>
    <row r="2" spans="1:8" ht="15" x14ac:dyDescent="0.25">
      <c r="A2" s="21"/>
      <c r="C2" s="56"/>
    </row>
    <row r="3" spans="1:8" ht="15.6" x14ac:dyDescent="0.3">
      <c r="A3" s="120" t="s">
        <v>98</v>
      </c>
      <c r="C3" s="91"/>
      <c r="D3" s="91"/>
      <c r="E3" s="91"/>
      <c r="F3" s="91"/>
    </row>
    <row r="4" spans="1:8" x14ac:dyDescent="0.25">
      <c r="C4" s="2"/>
      <c r="D4" s="109"/>
      <c r="E4" s="109"/>
    </row>
    <row r="5" spans="1:8" x14ac:dyDescent="0.25">
      <c r="A5" s="1" t="str">
        <f>'Данные о сотруднике'!A5:C5&amp;" "&amp;'Данные о сотруднике'!D5</f>
        <v xml:space="preserve">Название лаборатории:  </v>
      </c>
      <c r="B5" s="1"/>
      <c r="C5" s="3"/>
      <c r="D5" s="55"/>
      <c r="E5" s="55"/>
      <c r="F5" s="55"/>
    </row>
    <row r="6" spans="1:8" x14ac:dyDescent="0.25">
      <c r="A6" s="1" t="str">
        <f>'Данные о сотруднике'!A6:C6&amp;" "&amp;'Данные о сотруднике'!D6</f>
        <v xml:space="preserve">ФИО сотрудника: </v>
      </c>
      <c r="B6" s="1"/>
      <c r="C6" s="3"/>
      <c r="D6" s="55"/>
      <c r="E6" s="55"/>
      <c r="F6" s="55"/>
    </row>
    <row r="7" spans="1:8" x14ac:dyDescent="0.25">
      <c r="A7" s="1"/>
      <c r="B7" s="1"/>
      <c r="C7" s="3"/>
      <c r="D7" s="55"/>
      <c r="E7" s="55"/>
      <c r="F7" s="55"/>
    </row>
    <row r="8" spans="1:8" x14ac:dyDescent="0.25">
      <c r="A8" s="1" t="s">
        <v>100</v>
      </c>
      <c r="D8" s="91"/>
      <c r="E8" s="91"/>
      <c r="F8" s="91"/>
    </row>
    <row r="9" spans="1:8" ht="52.8" x14ac:dyDescent="0.25">
      <c r="A9" s="60" t="s">
        <v>99</v>
      </c>
      <c r="B9" s="60" t="s">
        <v>97</v>
      </c>
      <c r="C9" s="124" t="s">
        <v>4</v>
      </c>
      <c r="D9" s="137" t="s">
        <v>43</v>
      </c>
      <c r="E9" s="137"/>
      <c r="F9" s="137"/>
    </row>
    <row r="10" spans="1:8" ht="14.25" customHeight="1" x14ac:dyDescent="0.25">
      <c r="A10" s="78"/>
      <c r="B10" s="57"/>
      <c r="C10" s="125">
        <f>IF(ISTEXT(A10)=TRUE,(150/IF(B10&gt;1,B10,1)),0)</f>
        <v>0</v>
      </c>
      <c r="D10" s="145"/>
      <c r="E10" s="145"/>
      <c r="F10" s="145"/>
    </row>
    <row r="11" spans="1:8" x14ac:dyDescent="0.25">
      <c r="A11" s="57"/>
      <c r="B11" s="57"/>
      <c r="C11" s="125">
        <f t="shared" ref="C11:C15" si="0">IF(ISTEXT(A11)=TRUE,(150/IF(B11&gt;1,B11,1)),0)</f>
        <v>0</v>
      </c>
      <c r="D11" s="145"/>
      <c r="E11" s="145"/>
      <c r="F11" s="145"/>
    </row>
    <row r="12" spans="1:8" x14ac:dyDescent="0.25">
      <c r="A12" s="57"/>
      <c r="B12" s="57"/>
      <c r="C12" s="125">
        <f t="shared" si="0"/>
        <v>0</v>
      </c>
      <c r="D12" s="145"/>
      <c r="E12" s="145"/>
      <c r="F12" s="145"/>
    </row>
    <row r="13" spans="1:8" x14ac:dyDescent="0.25">
      <c r="A13" s="57"/>
      <c r="B13" s="57"/>
      <c r="C13" s="125">
        <f t="shared" si="0"/>
        <v>0</v>
      </c>
      <c r="D13" s="145"/>
      <c r="E13" s="145"/>
      <c r="F13" s="145"/>
    </row>
    <row r="14" spans="1:8" x14ac:dyDescent="0.25">
      <c r="A14" s="57"/>
      <c r="B14" s="57"/>
      <c r="C14" s="125">
        <f t="shared" si="0"/>
        <v>0</v>
      </c>
      <c r="D14" s="145"/>
      <c r="E14" s="145"/>
      <c r="F14" s="145"/>
    </row>
    <row r="15" spans="1:8" x14ac:dyDescent="0.25">
      <c r="A15" s="57"/>
      <c r="B15" s="57"/>
      <c r="C15" s="125">
        <f t="shared" si="0"/>
        <v>0</v>
      </c>
      <c r="D15" s="145"/>
      <c r="E15" s="145"/>
      <c r="F15" s="145"/>
    </row>
    <row r="16" spans="1:8" x14ac:dyDescent="0.25">
      <c r="A16" s="63"/>
      <c r="B16" s="30" t="s">
        <v>9</v>
      </c>
      <c r="C16" s="126">
        <f>SUM(C10:C15)</f>
        <v>0</v>
      </c>
      <c r="D16" s="145"/>
      <c r="E16" s="145"/>
      <c r="F16" s="145"/>
    </row>
    <row r="17" spans="1:7" x14ac:dyDescent="0.25">
      <c r="A17" s="63"/>
      <c r="B17" s="63"/>
      <c r="C17" s="30"/>
      <c r="D17" s="31"/>
      <c r="F17" s="112"/>
    </row>
    <row r="18" spans="1:7" ht="14.7" customHeight="1" x14ac:dyDescent="0.25">
      <c r="A18" s="146" t="s">
        <v>95</v>
      </c>
      <c r="B18" s="146"/>
      <c r="C18" s="146"/>
      <c r="D18" s="146"/>
      <c r="E18" s="146"/>
      <c r="F18" s="146"/>
    </row>
    <row r="19" spans="1:7" ht="66" x14ac:dyDescent="0.25">
      <c r="A19" s="60" t="s">
        <v>71</v>
      </c>
      <c r="B19" s="60" t="s">
        <v>96</v>
      </c>
      <c r="C19" s="60" t="s">
        <v>97</v>
      </c>
      <c r="D19" s="61" t="s">
        <v>4</v>
      </c>
      <c r="E19" s="137" t="s">
        <v>43</v>
      </c>
      <c r="F19" s="137"/>
    </row>
    <row r="20" spans="1:7" x14ac:dyDescent="0.25">
      <c r="A20" s="59"/>
      <c r="B20" s="59"/>
      <c r="C20" s="59"/>
      <c r="D20" s="62">
        <f>IF(B20="Аспирант",50,IF(B20="Соискатель",150,0))/IF(C20&gt;1,C20,1)</f>
        <v>0</v>
      </c>
      <c r="E20" s="143"/>
      <c r="F20" s="143"/>
    </row>
    <row r="21" spans="1:7" x14ac:dyDescent="0.25">
      <c r="A21" s="59"/>
      <c r="B21" s="59"/>
      <c r="C21" s="59"/>
      <c r="D21" s="62">
        <f t="shared" ref="D21:D25" si="1">IF(B21="Аспирант",50,IF(B21="Соискатель",150,0))/IF(C21&gt;1,C21,1)</f>
        <v>0</v>
      </c>
      <c r="E21" s="143"/>
      <c r="F21" s="143"/>
    </row>
    <row r="22" spans="1:7" x14ac:dyDescent="0.25">
      <c r="A22" s="59"/>
      <c r="B22" s="59"/>
      <c r="C22" s="59"/>
      <c r="D22" s="62">
        <f t="shared" si="1"/>
        <v>0</v>
      </c>
      <c r="E22" s="143"/>
      <c r="F22" s="143"/>
    </row>
    <row r="23" spans="1:7" x14ac:dyDescent="0.25">
      <c r="A23" s="59"/>
      <c r="B23" s="59"/>
      <c r="C23" s="59"/>
      <c r="D23" s="62">
        <f t="shared" si="1"/>
        <v>0</v>
      </c>
      <c r="E23" s="143"/>
      <c r="F23" s="143"/>
    </row>
    <row r="24" spans="1:7" x14ac:dyDescent="0.25">
      <c r="A24" s="59"/>
      <c r="B24" s="59"/>
      <c r="C24" s="59"/>
      <c r="D24" s="62">
        <f t="shared" si="1"/>
        <v>0</v>
      </c>
      <c r="E24" s="143"/>
      <c r="F24" s="143"/>
    </row>
    <row r="25" spans="1:7" x14ac:dyDescent="0.25">
      <c r="A25" s="59"/>
      <c r="B25" s="59"/>
      <c r="C25" s="59"/>
      <c r="D25" s="62">
        <f t="shared" si="1"/>
        <v>0</v>
      </c>
      <c r="E25" s="143"/>
      <c r="F25" s="143"/>
    </row>
    <row r="26" spans="1:7" x14ac:dyDescent="0.25">
      <c r="A26" s="63"/>
      <c r="B26" s="63"/>
      <c r="C26" s="30" t="s">
        <v>9</v>
      </c>
      <c r="D26" s="46">
        <f>SUM(D20:D25)</f>
        <v>0</v>
      </c>
      <c r="E26" s="143"/>
      <c r="F26" s="143"/>
    </row>
    <row r="27" spans="1:7" ht="16.5" customHeight="1" x14ac:dyDescent="0.25">
      <c r="A27" s="63"/>
      <c r="B27" s="63"/>
      <c r="C27" s="63"/>
      <c r="D27" s="63"/>
      <c r="E27" s="63"/>
      <c r="F27" s="63"/>
    </row>
    <row r="28" spans="1:7" x14ac:dyDescent="0.25">
      <c r="A28" s="10" t="s">
        <v>3</v>
      </c>
      <c r="F28" s="1"/>
    </row>
    <row r="29" spans="1:7" x14ac:dyDescent="0.25">
      <c r="F29" s="1"/>
    </row>
    <row r="30" spans="1:7" x14ac:dyDescent="0.25">
      <c r="A30" s="10" t="str">
        <f>"Зав. лабораторией "&amp;'Данные о сотруднике'!$D$5</f>
        <v xml:space="preserve">Зав. лабораторией </v>
      </c>
      <c r="F30" s="1"/>
    </row>
    <row r="31" spans="1:7" x14ac:dyDescent="0.25">
      <c r="B31" s="27"/>
      <c r="C31" s="28"/>
      <c r="D31" s="92"/>
      <c r="E31" s="93"/>
      <c r="F31" s="29"/>
    </row>
    <row r="32" spans="1:7" x14ac:dyDescent="0.25">
      <c r="G32" s="1"/>
    </row>
    <row r="33" spans="1:6" x14ac:dyDescent="0.25">
      <c r="A33" s="63"/>
      <c r="B33" s="63"/>
      <c r="C33" s="63"/>
      <c r="D33" s="63"/>
      <c r="E33" s="63"/>
      <c r="F33" s="63"/>
    </row>
    <row r="34" spans="1:6" x14ac:dyDescent="0.25">
      <c r="A34" s="63"/>
      <c r="B34" s="63"/>
      <c r="C34" s="63"/>
      <c r="D34" s="63"/>
      <c r="E34" s="63"/>
      <c r="F34" s="63"/>
    </row>
    <row r="35" spans="1:6" x14ac:dyDescent="0.25">
      <c r="A35" s="63"/>
      <c r="B35" s="63"/>
      <c r="C35" s="63"/>
      <c r="D35" s="63"/>
      <c r="E35" s="63"/>
      <c r="F35" s="63"/>
    </row>
    <row r="36" spans="1:6" x14ac:dyDescent="0.25">
      <c r="A36" s="63"/>
      <c r="B36" s="63"/>
      <c r="C36" s="63"/>
      <c r="D36" s="63"/>
      <c r="E36" s="63"/>
      <c r="F36" s="63"/>
    </row>
    <row r="37" spans="1:6" x14ac:dyDescent="0.25">
      <c r="A37" s="63"/>
      <c r="B37" s="63"/>
      <c r="C37" s="63"/>
      <c r="D37" s="63"/>
      <c r="E37" s="63"/>
      <c r="F37" s="63"/>
    </row>
    <row r="38" spans="1:6" x14ac:dyDescent="0.25">
      <c r="A38" s="63"/>
      <c r="B38" s="63"/>
      <c r="C38" s="63"/>
      <c r="D38" s="63"/>
      <c r="E38" s="63"/>
      <c r="F38" s="63"/>
    </row>
    <row r="39" spans="1:6" x14ac:dyDescent="0.25">
      <c r="A39" s="63"/>
      <c r="B39" s="63"/>
      <c r="C39" s="63"/>
      <c r="D39" s="63"/>
      <c r="E39" s="63"/>
      <c r="F39" s="63"/>
    </row>
    <row r="40" spans="1:6" x14ac:dyDescent="0.25">
      <c r="A40" s="63"/>
      <c r="B40" s="63"/>
      <c r="C40" s="63"/>
      <c r="D40" s="63"/>
      <c r="E40" s="63"/>
      <c r="F40" s="63"/>
    </row>
    <row r="41" spans="1:6" x14ac:dyDescent="0.25">
      <c r="A41" s="63"/>
      <c r="B41" s="63"/>
      <c r="C41" s="63"/>
      <c r="D41" s="63"/>
      <c r="E41" s="63"/>
      <c r="F41" s="63"/>
    </row>
    <row r="42" spans="1:6" x14ac:dyDescent="0.25">
      <c r="A42" s="63"/>
      <c r="B42" s="63"/>
      <c r="C42" s="63"/>
      <c r="D42" s="63"/>
      <c r="E42" s="63"/>
      <c r="F42" s="63"/>
    </row>
    <row r="43" spans="1:6" x14ac:dyDescent="0.25">
      <c r="A43" s="63"/>
      <c r="B43" s="63"/>
      <c r="C43" s="63"/>
      <c r="D43" s="63"/>
      <c r="E43" s="63"/>
      <c r="F43" s="63"/>
    </row>
    <row r="44" spans="1:6" x14ac:dyDescent="0.25">
      <c r="A44" s="63"/>
      <c r="B44" s="63"/>
      <c r="C44" s="63"/>
      <c r="D44" s="63"/>
      <c r="E44" s="63"/>
      <c r="F44" s="63"/>
    </row>
  </sheetData>
  <sheetProtection algorithmName="SHA-512" hashValue="LKA1SxJwKa6IMTBegP00tlNB0r3L3Z5g8DPgyVP6B27M3dZ6GaapK9HIjRWLDiHTkYSdz+f7gISRW6QJVvHbxA==" saltValue="ZliSVf+G48UA4meQBQBjwQ==" spinCount="100000" sheet="1" formatCells="0" formatColumns="0" formatRows="0"/>
  <mergeCells count="17">
    <mergeCell ref="A18:F18"/>
    <mergeCell ref="E26:F26"/>
    <mergeCell ref="E25:F25"/>
    <mergeCell ref="E19:F19"/>
    <mergeCell ref="E20:F20"/>
    <mergeCell ref="E21:F21"/>
    <mergeCell ref="E22:F22"/>
    <mergeCell ref="E23:F23"/>
    <mergeCell ref="E24:F24"/>
    <mergeCell ref="D14:F14"/>
    <mergeCell ref="D15:F15"/>
    <mergeCell ref="D16:F16"/>
    <mergeCell ref="D9:F9"/>
    <mergeCell ref="D10:F10"/>
    <mergeCell ref="D11:F11"/>
    <mergeCell ref="D12:F12"/>
    <mergeCell ref="D13:F13"/>
  </mergeCells>
  <phoneticPr fontId="0" type="noConversion"/>
  <dataValidations count="1">
    <dataValidation type="list" allowBlank="1" showInputMessage="1" showErrorMessage="1" errorTitle="Введено недопустимое значение" error="Выберите из списка или введите одно из значений: Аспирант; Соискатель" prompt="Выберите из списка или введите одно из значений: Аспирант; Соискатель" sqref="B20:B25">
      <formula1>"Аспирант, Соискатель"</formula1>
    </dataValidation>
  </dataValidations>
  <pageMargins left="0.75" right="0.75" top="1" bottom="1" header="0.51180555555555551" footer="0.51180555555555551"/>
  <pageSetup paperSize="9" firstPageNumber="0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"/>
  <sheetViews>
    <sheetView zoomScaleNormal="100" zoomScaleSheetLayoutView="100" workbookViewId="0">
      <selection activeCell="A10" sqref="A10"/>
    </sheetView>
  </sheetViews>
  <sheetFormatPr defaultColWidth="9.109375" defaultRowHeight="13.2" x14ac:dyDescent="0.25"/>
  <cols>
    <col min="1" max="1" width="39.109375" style="91" customWidth="1"/>
    <col min="2" max="2" width="20.21875" style="91" customWidth="1"/>
    <col min="3" max="3" width="24.5546875" style="91" customWidth="1"/>
    <col min="4" max="4" width="24.109375" style="91" customWidth="1"/>
    <col min="5" max="6" width="9.109375" style="91"/>
    <col min="7" max="7" width="18.21875" style="91" customWidth="1"/>
    <col min="8" max="16384" width="9.109375" style="91"/>
  </cols>
  <sheetData>
    <row r="1" spans="1:8" s="119" customFormat="1" ht="21" x14ac:dyDescent="0.4">
      <c r="A1" s="122" t="s">
        <v>73</v>
      </c>
      <c r="B1" s="117"/>
      <c r="C1" s="117"/>
      <c r="D1" s="117"/>
      <c r="E1" s="117"/>
      <c r="F1" s="118"/>
      <c r="G1" s="118"/>
      <c r="H1" s="118"/>
    </row>
    <row r="2" spans="1:8" x14ac:dyDescent="0.25">
      <c r="A2" s="10"/>
      <c r="B2" s="10"/>
      <c r="C2" s="10"/>
      <c r="D2" s="10"/>
    </row>
    <row r="3" spans="1:8" ht="15.6" x14ac:dyDescent="0.25">
      <c r="A3" s="121" t="s">
        <v>94</v>
      </c>
      <c r="C3" s="113"/>
      <c r="D3" s="10"/>
    </row>
    <row r="4" spans="1:8" x14ac:dyDescent="0.25">
      <c r="A4" s="10"/>
      <c r="B4" s="10"/>
      <c r="C4" s="10"/>
      <c r="D4" s="10"/>
    </row>
    <row r="5" spans="1:8" x14ac:dyDescent="0.25">
      <c r="A5" s="1" t="str">
        <f>'Данные о сотруднике'!A5:C5&amp;" "&amp;'Данные о сотруднике'!D5</f>
        <v xml:space="preserve">Название лаборатории:  </v>
      </c>
      <c r="B5" s="3"/>
      <c r="C5" s="55"/>
      <c r="D5" s="10"/>
    </row>
    <row r="6" spans="1:8" x14ac:dyDescent="0.25">
      <c r="A6" s="1" t="str">
        <f>'Данные о сотруднике'!A6:C6&amp;" "&amp;'Данные о сотруднике'!D6</f>
        <v xml:space="preserve">ФИО сотрудника: </v>
      </c>
      <c r="B6" s="3"/>
      <c r="C6" s="55"/>
      <c r="D6" s="10"/>
    </row>
    <row r="7" spans="1:8" x14ac:dyDescent="0.25">
      <c r="A7" s="1"/>
      <c r="B7" s="3"/>
      <c r="C7" s="55"/>
      <c r="D7" s="10"/>
    </row>
    <row r="8" spans="1:8" x14ac:dyDescent="0.25">
      <c r="A8" s="1" t="s">
        <v>56</v>
      </c>
      <c r="B8" s="66"/>
      <c r="C8" s="66"/>
      <c r="D8" s="10"/>
    </row>
    <row r="9" spans="1:8" ht="70.5" customHeight="1" x14ac:dyDescent="0.25">
      <c r="A9" s="60" t="s">
        <v>63</v>
      </c>
      <c r="B9" s="60" t="s">
        <v>55</v>
      </c>
      <c r="C9" s="68" t="s">
        <v>30</v>
      </c>
      <c r="D9" s="137" t="s">
        <v>43</v>
      </c>
      <c r="E9" s="137"/>
      <c r="F9" s="137"/>
      <c r="G9" s="137"/>
    </row>
    <row r="10" spans="1:8" x14ac:dyDescent="0.25">
      <c r="A10" s="58"/>
      <c r="B10" s="58"/>
      <c r="C10" s="82">
        <f>IF(B10="Семестровый курс",300,IF(B10="Короткий курс (не менее 3 лекций)",100,0))</f>
        <v>0</v>
      </c>
      <c r="D10" s="143"/>
      <c r="E10" s="143"/>
      <c r="F10" s="143"/>
      <c r="G10" s="143"/>
    </row>
    <row r="11" spans="1:8" x14ac:dyDescent="0.25">
      <c r="A11" s="58"/>
      <c r="B11" s="58"/>
      <c r="C11" s="82">
        <f t="shared" ref="C11:C12" si="0">IF(B11="Семестровый курс",300,IF(B11="Короткий курс (не менее 3 лекций)",100,0))</f>
        <v>0</v>
      </c>
      <c r="D11" s="143"/>
      <c r="E11" s="143"/>
      <c r="F11" s="143"/>
      <c r="G11" s="143"/>
    </row>
    <row r="12" spans="1:8" x14ac:dyDescent="0.25">
      <c r="A12" s="58"/>
      <c r="B12" s="58"/>
      <c r="C12" s="82">
        <f t="shared" si="0"/>
        <v>0</v>
      </c>
      <c r="D12" s="143"/>
      <c r="E12" s="143"/>
      <c r="F12" s="143"/>
      <c r="G12" s="143"/>
    </row>
    <row r="13" spans="1:8" x14ac:dyDescent="0.25">
      <c r="A13" s="58"/>
      <c r="B13" s="58"/>
      <c r="C13" s="82">
        <f t="shared" ref="C13:C19" si="1">IF(B13="Семестровый курс",300,IF(B13="Короткий курс (не менее 3 лекций)",100,0))</f>
        <v>0</v>
      </c>
      <c r="D13" s="143"/>
      <c r="E13" s="143"/>
      <c r="F13" s="143"/>
      <c r="G13" s="143"/>
    </row>
    <row r="14" spans="1:8" x14ac:dyDescent="0.25">
      <c r="A14" s="58"/>
      <c r="B14" s="58"/>
      <c r="C14" s="82">
        <f t="shared" si="1"/>
        <v>0</v>
      </c>
      <c r="D14" s="143"/>
      <c r="E14" s="143"/>
      <c r="F14" s="143"/>
      <c r="G14" s="143"/>
    </row>
    <row r="15" spans="1:8" x14ac:dyDescent="0.25">
      <c r="A15" s="58"/>
      <c r="B15" s="58"/>
      <c r="C15" s="82">
        <f t="shared" si="1"/>
        <v>0</v>
      </c>
      <c r="D15" s="143"/>
      <c r="E15" s="143"/>
      <c r="F15" s="143"/>
      <c r="G15" s="143"/>
    </row>
    <row r="16" spans="1:8" x14ac:dyDescent="0.25">
      <c r="A16" s="58"/>
      <c r="B16" s="58"/>
      <c r="C16" s="82">
        <f t="shared" si="1"/>
        <v>0</v>
      </c>
      <c r="D16" s="143"/>
      <c r="E16" s="143"/>
      <c r="F16" s="143"/>
      <c r="G16" s="143"/>
    </row>
    <row r="17" spans="1:7" x14ac:dyDescent="0.25">
      <c r="A17" s="58"/>
      <c r="B17" s="58"/>
      <c r="C17" s="82">
        <f t="shared" si="1"/>
        <v>0</v>
      </c>
      <c r="D17" s="143"/>
      <c r="E17" s="143"/>
      <c r="F17" s="143"/>
      <c r="G17" s="143"/>
    </row>
    <row r="18" spans="1:7" x14ac:dyDescent="0.25">
      <c r="A18" s="58"/>
      <c r="B18" s="58"/>
      <c r="C18" s="82">
        <f t="shared" si="1"/>
        <v>0</v>
      </c>
      <c r="D18" s="143"/>
      <c r="E18" s="143"/>
      <c r="F18" s="143"/>
      <c r="G18" s="143"/>
    </row>
    <row r="19" spans="1:7" x14ac:dyDescent="0.25">
      <c r="A19" s="58"/>
      <c r="B19" s="58"/>
      <c r="C19" s="82">
        <f t="shared" si="1"/>
        <v>0</v>
      </c>
      <c r="D19" s="143"/>
      <c r="E19" s="143"/>
      <c r="F19" s="143"/>
      <c r="G19" s="143"/>
    </row>
    <row r="20" spans="1:7" x14ac:dyDescent="0.25">
      <c r="A20" s="67"/>
      <c r="B20" s="30" t="s">
        <v>9</v>
      </c>
      <c r="C20" s="114">
        <f>SUM(C10:C19)</f>
        <v>0</v>
      </c>
      <c r="D20" s="140"/>
      <c r="E20" s="140"/>
      <c r="F20" s="140"/>
      <c r="G20" s="140"/>
    </row>
    <row r="21" spans="1:7" x14ac:dyDescent="0.25">
      <c r="A21" s="63"/>
      <c r="B21" s="63"/>
      <c r="C21" s="115"/>
      <c r="D21" s="10"/>
    </row>
    <row r="22" spans="1:7" x14ac:dyDescent="0.25">
      <c r="A22" s="1" t="s">
        <v>68</v>
      </c>
      <c r="B22" s="66"/>
      <c r="C22" s="63"/>
      <c r="D22" s="10"/>
    </row>
    <row r="23" spans="1:7" ht="26.4" x14ac:dyDescent="0.25">
      <c r="A23" s="60" t="s">
        <v>69</v>
      </c>
      <c r="B23" s="68" t="s">
        <v>30</v>
      </c>
      <c r="C23" s="137" t="s">
        <v>43</v>
      </c>
      <c r="D23" s="137"/>
      <c r="E23" s="137"/>
      <c r="F23" s="137"/>
      <c r="G23" s="137"/>
    </row>
    <row r="24" spans="1:7" x14ac:dyDescent="0.25">
      <c r="A24" s="73"/>
      <c r="B24" s="35">
        <f>IF(ISTEXT(A24)=TRUE,25,0)</f>
        <v>0</v>
      </c>
      <c r="C24" s="143"/>
      <c r="D24" s="143"/>
      <c r="E24" s="143"/>
      <c r="F24" s="143"/>
      <c r="G24" s="143"/>
    </row>
    <row r="25" spans="1:7" x14ac:dyDescent="0.25">
      <c r="A25" s="73"/>
      <c r="B25" s="35">
        <f t="shared" ref="B25:B26" si="2">IF(ISTEXT(A25)=TRUE,25,0)</f>
        <v>0</v>
      </c>
      <c r="C25" s="143"/>
      <c r="D25" s="143"/>
      <c r="E25" s="143"/>
      <c r="F25" s="143"/>
      <c r="G25" s="143"/>
    </row>
    <row r="26" spans="1:7" x14ac:dyDescent="0.25">
      <c r="A26" s="73"/>
      <c r="B26" s="35">
        <f t="shared" si="2"/>
        <v>0</v>
      </c>
      <c r="C26" s="143"/>
      <c r="D26" s="143"/>
      <c r="E26" s="143"/>
      <c r="F26" s="143"/>
      <c r="G26" s="143"/>
    </row>
    <row r="27" spans="1:7" x14ac:dyDescent="0.25">
      <c r="A27" s="30" t="s">
        <v>67</v>
      </c>
      <c r="B27" s="116">
        <f>IF(SUM(B24:B26)&gt;75,75,SUM(B24:B26))</f>
        <v>0</v>
      </c>
      <c r="C27" s="147"/>
      <c r="D27" s="147"/>
      <c r="E27" s="147"/>
      <c r="F27" s="147"/>
      <c r="G27" s="147"/>
    </row>
    <row r="28" spans="1:7" x14ac:dyDescent="0.25">
      <c r="A28" s="63"/>
      <c r="B28" s="115"/>
      <c r="D28" s="10"/>
    </row>
    <row r="29" spans="1:7" x14ac:dyDescent="0.25">
      <c r="A29" s="1" t="s">
        <v>58</v>
      </c>
      <c r="B29" s="66"/>
      <c r="C29" s="66"/>
      <c r="D29" s="10"/>
    </row>
    <row r="30" spans="1:7" ht="55.5" customHeight="1" x14ac:dyDescent="0.25">
      <c r="A30" s="60" t="s">
        <v>59</v>
      </c>
      <c r="B30" s="33" t="s">
        <v>31</v>
      </c>
      <c r="C30" s="33" t="s">
        <v>42</v>
      </c>
      <c r="D30" s="33" t="s">
        <v>32</v>
      </c>
      <c r="E30" s="34" t="s">
        <v>60</v>
      </c>
      <c r="F30" s="137" t="s">
        <v>43</v>
      </c>
      <c r="G30" s="137"/>
    </row>
    <row r="31" spans="1:7" x14ac:dyDescent="0.25">
      <c r="A31" s="64"/>
      <c r="B31" s="65"/>
      <c r="C31" s="8"/>
      <c r="D31" s="7"/>
      <c r="E31" s="35">
        <f>IF(C31="Да",IF(B31="Организатор",20,IF(B31="Выступление",40,0)),0)/IF(D31&gt;1,D31,1)</f>
        <v>0</v>
      </c>
      <c r="F31" s="143"/>
      <c r="G31" s="143"/>
    </row>
    <row r="32" spans="1:7" x14ac:dyDescent="0.25">
      <c r="A32" s="64"/>
      <c r="B32" s="65"/>
      <c r="C32" s="8"/>
      <c r="D32" s="7"/>
      <c r="E32" s="35">
        <f t="shared" ref="E32:E33" si="3">IF(C32="Да",IF(B32="Организатор",20,IF(B32="Выступление",40,0)),0)/IF(D32&gt;1,D32,1)</f>
        <v>0</v>
      </c>
      <c r="F32" s="143"/>
      <c r="G32" s="143"/>
    </row>
    <row r="33" spans="1:7" x14ac:dyDescent="0.25">
      <c r="A33" s="64"/>
      <c r="B33" s="65"/>
      <c r="C33" s="8"/>
      <c r="D33" s="7"/>
      <c r="E33" s="35">
        <f t="shared" si="3"/>
        <v>0</v>
      </c>
      <c r="F33" s="143"/>
      <c r="G33" s="143"/>
    </row>
    <row r="34" spans="1:7" x14ac:dyDescent="0.25">
      <c r="A34" s="67"/>
      <c r="D34" s="30" t="s">
        <v>9</v>
      </c>
      <c r="E34" s="116">
        <f>SUM(E31:E33)</f>
        <v>0</v>
      </c>
      <c r="F34" s="143"/>
      <c r="G34" s="143"/>
    </row>
    <row r="35" spans="1:7" x14ac:dyDescent="0.25">
      <c r="A35" s="63"/>
      <c r="B35" s="115"/>
      <c r="D35" s="10"/>
    </row>
    <row r="36" spans="1:7" x14ac:dyDescent="0.25">
      <c r="A36" s="1" t="s">
        <v>70</v>
      </c>
      <c r="B36" s="66"/>
      <c r="C36" s="66"/>
      <c r="D36" s="10"/>
    </row>
    <row r="37" spans="1:7" ht="55.5" customHeight="1" x14ac:dyDescent="0.25">
      <c r="A37" s="60" t="s">
        <v>57</v>
      </c>
      <c r="B37" s="33" t="s">
        <v>31</v>
      </c>
      <c r="C37" s="33" t="s">
        <v>42</v>
      </c>
      <c r="D37" s="33" t="s">
        <v>32</v>
      </c>
      <c r="E37" s="34" t="s">
        <v>60</v>
      </c>
      <c r="F37" s="137" t="s">
        <v>43</v>
      </c>
      <c r="G37" s="137"/>
    </row>
    <row r="38" spans="1:7" x14ac:dyDescent="0.25">
      <c r="A38" s="64"/>
      <c r="B38" s="65"/>
      <c r="C38" s="8"/>
      <c r="D38" s="7"/>
      <c r="E38" s="35">
        <f>IF(C38="Да",IF(B38="Организатор",20,IF(B38="Выступление",40,0)),0)/IF(D38&gt;1,D38,1)</f>
        <v>0</v>
      </c>
      <c r="F38" s="148"/>
      <c r="G38" s="143"/>
    </row>
    <row r="39" spans="1:7" x14ac:dyDescent="0.25">
      <c r="A39" s="64"/>
      <c r="B39" s="65"/>
      <c r="C39" s="8"/>
      <c r="D39" s="7"/>
      <c r="E39" s="35">
        <f t="shared" ref="E39:E40" si="4">IF(C39="Да",IF(B39="Организатор",20,IF(B39="Выступление",40,0)),0)/IF(D39&gt;1,D39,1)</f>
        <v>0</v>
      </c>
      <c r="F39" s="143"/>
      <c r="G39" s="143"/>
    </row>
    <row r="40" spans="1:7" x14ac:dyDescent="0.25">
      <c r="A40" s="64"/>
      <c r="B40" s="65"/>
      <c r="C40" s="8"/>
      <c r="D40" s="7"/>
      <c r="E40" s="35">
        <f t="shared" si="4"/>
        <v>0</v>
      </c>
      <c r="F40" s="143"/>
      <c r="G40" s="143"/>
    </row>
    <row r="41" spans="1:7" x14ac:dyDescent="0.25">
      <c r="A41" s="67"/>
      <c r="D41" s="30" t="s">
        <v>9</v>
      </c>
      <c r="E41" s="116">
        <f>SUM(E38:E40)</f>
        <v>0</v>
      </c>
      <c r="F41" s="143"/>
      <c r="G41" s="143"/>
    </row>
    <row r="42" spans="1:7" x14ac:dyDescent="0.25">
      <c r="A42" s="63"/>
      <c r="B42" s="63"/>
      <c r="C42" s="115"/>
      <c r="D42" s="10"/>
    </row>
    <row r="43" spans="1:7" x14ac:dyDescent="0.25">
      <c r="A43" s="1" t="s">
        <v>64</v>
      </c>
      <c r="B43" s="66"/>
      <c r="C43" s="66"/>
      <c r="D43" s="10"/>
    </row>
    <row r="44" spans="1:7" ht="55.5" customHeight="1" x14ac:dyDescent="0.25">
      <c r="A44" s="60" t="s">
        <v>57</v>
      </c>
      <c r="B44" s="33" t="s">
        <v>31</v>
      </c>
      <c r="C44" s="33" t="s">
        <v>42</v>
      </c>
      <c r="D44" s="33" t="s">
        <v>32</v>
      </c>
      <c r="E44" s="34" t="s">
        <v>60</v>
      </c>
      <c r="F44" s="137" t="s">
        <v>43</v>
      </c>
      <c r="G44" s="137"/>
    </row>
    <row r="45" spans="1:7" x14ac:dyDescent="0.25">
      <c r="A45" s="64"/>
      <c r="B45" s="65"/>
      <c r="C45" s="8"/>
      <c r="D45" s="7"/>
      <c r="E45" s="35">
        <f>IF(C45="Да",IF(B45="Организатор",30,IF(B45="Выступление",50,0)),0)/IF(D45&gt;1,D45,1)</f>
        <v>0</v>
      </c>
      <c r="F45" s="143"/>
      <c r="G45" s="143"/>
    </row>
    <row r="46" spans="1:7" x14ac:dyDescent="0.25">
      <c r="A46" s="64"/>
      <c r="B46" s="65"/>
      <c r="C46" s="8"/>
      <c r="D46" s="7"/>
      <c r="E46" s="35">
        <f t="shared" ref="E46:E47" si="5">IF(C46="Да",IF(B46="Организатор",30,IF(B46="Выступление",50,0)),0)/IF(D46&gt;1,D46,1)</f>
        <v>0</v>
      </c>
      <c r="F46" s="143"/>
      <c r="G46" s="143"/>
    </row>
    <row r="47" spans="1:7" x14ac:dyDescent="0.25">
      <c r="A47" s="64"/>
      <c r="B47" s="65"/>
      <c r="C47" s="8"/>
      <c r="D47" s="7"/>
      <c r="E47" s="35">
        <f t="shared" si="5"/>
        <v>0</v>
      </c>
      <c r="F47" s="143"/>
      <c r="G47" s="143"/>
    </row>
    <row r="48" spans="1:7" x14ac:dyDescent="0.25">
      <c r="A48" s="67"/>
      <c r="D48" s="30" t="s">
        <v>9</v>
      </c>
      <c r="E48" s="116">
        <f>SUM(E45:E47)</f>
        <v>0</v>
      </c>
      <c r="F48" s="143"/>
      <c r="G48" s="143"/>
    </row>
    <row r="49" spans="1:7" x14ac:dyDescent="0.25">
      <c r="A49" s="63"/>
      <c r="C49" s="63"/>
      <c r="D49" s="115"/>
    </row>
    <row r="50" spans="1:7" x14ac:dyDescent="0.25">
      <c r="A50" s="1" t="s">
        <v>33</v>
      </c>
      <c r="B50" s="66"/>
      <c r="C50" s="66"/>
      <c r="D50" s="10"/>
    </row>
    <row r="51" spans="1:7" ht="33" customHeight="1" x14ac:dyDescent="0.25">
      <c r="A51" s="60" t="s">
        <v>35</v>
      </c>
      <c r="B51" s="33" t="s">
        <v>34</v>
      </c>
      <c r="C51" s="68" t="s">
        <v>60</v>
      </c>
      <c r="D51" s="137" t="s">
        <v>43</v>
      </c>
      <c r="E51" s="137"/>
      <c r="F51" s="137"/>
      <c r="G51" s="137"/>
    </row>
    <row r="52" spans="1:7" x14ac:dyDescent="0.25">
      <c r="A52" s="74"/>
      <c r="B52" s="7"/>
      <c r="C52" s="82">
        <f>IF(ISTEXT(A52)=TRUE,20,0)/IF(B52&gt;4,5,IF(B52&gt;1,B52,1))</f>
        <v>0</v>
      </c>
      <c r="D52" s="143"/>
      <c r="E52" s="143"/>
      <c r="F52" s="143"/>
      <c r="G52" s="143"/>
    </row>
    <row r="53" spans="1:7" x14ac:dyDescent="0.25">
      <c r="A53" s="74"/>
      <c r="B53" s="7"/>
      <c r="C53" s="82">
        <f t="shared" ref="C53:C56" si="6">IF(ISTEXT(A53)=TRUE,20,0)/IF(B53&gt;4,5,IF(B53&gt;1,B53,1))</f>
        <v>0</v>
      </c>
      <c r="D53" s="143"/>
      <c r="E53" s="143"/>
      <c r="F53" s="143"/>
      <c r="G53" s="143"/>
    </row>
    <row r="54" spans="1:7" x14ac:dyDescent="0.25">
      <c r="A54" s="74"/>
      <c r="B54" s="7"/>
      <c r="C54" s="82">
        <f t="shared" si="6"/>
        <v>0</v>
      </c>
      <c r="D54" s="143"/>
      <c r="E54" s="143"/>
      <c r="F54" s="143"/>
      <c r="G54" s="143"/>
    </row>
    <row r="55" spans="1:7" x14ac:dyDescent="0.25">
      <c r="A55" s="74"/>
      <c r="B55" s="7"/>
      <c r="C55" s="82">
        <f t="shared" si="6"/>
        <v>0</v>
      </c>
      <c r="D55" s="143"/>
      <c r="E55" s="143"/>
      <c r="F55" s="143"/>
      <c r="G55" s="143"/>
    </row>
    <row r="56" spans="1:7" x14ac:dyDescent="0.25">
      <c r="A56" s="74"/>
      <c r="B56" s="7"/>
      <c r="C56" s="82">
        <f t="shared" si="6"/>
        <v>0</v>
      </c>
      <c r="D56" s="143"/>
      <c r="E56" s="143"/>
      <c r="F56" s="143"/>
      <c r="G56" s="143"/>
    </row>
    <row r="57" spans="1:7" x14ac:dyDescent="0.25">
      <c r="B57" s="30" t="s">
        <v>9</v>
      </c>
      <c r="C57" s="114">
        <f>SUM(C52:C56)</f>
        <v>0</v>
      </c>
      <c r="D57" s="147"/>
      <c r="E57" s="147"/>
      <c r="F57" s="147"/>
      <c r="G57" s="147"/>
    </row>
    <row r="58" spans="1:7" x14ac:dyDescent="0.25">
      <c r="A58" s="63"/>
      <c r="C58" s="115"/>
      <c r="D58" s="10"/>
    </row>
    <row r="59" spans="1:7" s="10" customFormat="1" x14ac:dyDescent="0.25">
      <c r="A59" s="10" t="s">
        <v>3</v>
      </c>
      <c r="F59" s="1"/>
    </row>
    <row r="60" spans="1:7" s="10" customFormat="1" x14ac:dyDescent="0.25">
      <c r="F60" s="1"/>
    </row>
    <row r="61" spans="1:7" s="10" customFormat="1" x14ac:dyDescent="0.25">
      <c r="A61" s="10" t="str">
        <f>"Зав. лабораторией "&amp;'Данные о сотруднике'!$D$5</f>
        <v xml:space="preserve">Зав. лабораторией </v>
      </c>
      <c r="F61" s="1"/>
    </row>
    <row r="62" spans="1:7" s="10" customFormat="1" x14ac:dyDescent="0.25">
      <c r="B62" s="27"/>
      <c r="C62" s="28"/>
      <c r="D62" s="92"/>
      <c r="E62" s="93"/>
      <c r="F62" s="29"/>
      <c r="G62" s="29"/>
    </row>
  </sheetData>
  <sheetProtection algorithmName="SHA-512" hashValue="6tJArTlziTAvBTPL9Jn84Wi7RG0CtmGMBMP02Dt87D1z+W/hZ+tzu+bqf1fyuNXixAtJecmMbLRdtA0lkup5Qw==" saltValue="UfOQGBtKt5uMkuRz/nNRIA==" spinCount="100000" sheet="1" formatCells="0" formatColumns="0" formatRows="0"/>
  <mergeCells count="39">
    <mergeCell ref="C26:G26"/>
    <mergeCell ref="C27:G27"/>
    <mergeCell ref="F46:G46"/>
    <mergeCell ref="F30:G30"/>
    <mergeCell ref="F31:G31"/>
    <mergeCell ref="F32:G32"/>
    <mergeCell ref="F33:G33"/>
    <mergeCell ref="F37:G37"/>
    <mergeCell ref="F38:G38"/>
    <mergeCell ref="F39:G39"/>
    <mergeCell ref="F40:G40"/>
    <mergeCell ref="F44:G44"/>
    <mergeCell ref="F45:G45"/>
    <mergeCell ref="D19:G19"/>
    <mergeCell ref="D20:G20"/>
    <mergeCell ref="C23:G23"/>
    <mergeCell ref="C24:G24"/>
    <mergeCell ref="C25:G25"/>
    <mergeCell ref="D14:G14"/>
    <mergeCell ref="D15:G15"/>
    <mergeCell ref="D16:G16"/>
    <mergeCell ref="D17:G17"/>
    <mergeCell ref="D18:G18"/>
    <mergeCell ref="D9:G9"/>
    <mergeCell ref="D10:G10"/>
    <mergeCell ref="D11:G11"/>
    <mergeCell ref="D12:G12"/>
    <mergeCell ref="D13:G13"/>
    <mergeCell ref="D53:G53"/>
    <mergeCell ref="D54:G54"/>
    <mergeCell ref="D55:G55"/>
    <mergeCell ref="D56:G56"/>
    <mergeCell ref="D57:G57"/>
    <mergeCell ref="D51:G51"/>
    <mergeCell ref="D52:G52"/>
    <mergeCell ref="F48:G48"/>
    <mergeCell ref="F41:G41"/>
    <mergeCell ref="F34:G34"/>
    <mergeCell ref="F47:G47"/>
  </mergeCells>
  <phoneticPr fontId="0" type="noConversion"/>
  <dataValidations count="5">
    <dataValidation type="list" allowBlank="1" showInputMessage="1" showErrorMessage="1" errorTitle="Введено недопустимое значение" error="Выберите из списка или введите одно из значений: Организатор; Выступление" prompt="Выберите из списка или введите одно из значений: Организатор; Выступление" sqref="B31:B33 B38:B40 B45:B47">
      <formula1>"Организатор, Выступление"</formula1>
    </dataValidation>
    <dataValidation type="whole" allowBlank="1" showInputMessage="1" showErrorMessage="1" errorTitle="Введено недопустимое значение" error="Введите целое число аффилиаций сотрудника, указанных в публикации" sqref="D38:D40 D45:D47 D31:D33 B52:B56">
      <formula1>1</formula1>
      <formula2>100</formula2>
    </dataValidation>
    <dataValidation allowBlank="1" showInputMessage="1" showErrorMessage="1" prompt="Введите название лекции, каждую в отдельной графе" sqref="A24:A26"/>
    <dataValidation type="list" allowBlank="1" showInputMessage="1" showErrorMessage="1" sqref="B10:B19">
      <formula1>"Семестровый курс, Короткий курс (не менее 3 лекций)"</formula1>
    </dataValidation>
    <dataValidation type="list" allowBlank="1" showInputMessage="1" showErrorMessage="1" errorTitle="Введено недопустимое значение" error="Выберите из списка или введите одно из значений: Да; Нет" prompt="Выберите из списка или введите одно из значений: Да; Нет" sqref="C31:C33 C38:C40 C45:C47">
      <formula1>"Да, Нет"</formula1>
    </dataValidation>
  </dataValidations>
  <pageMargins left="0.75" right="0.75" top="1" bottom="1" header="0.5" footer="0.5"/>
  <pageSetup paperSize="9" scale="93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zoomScaleNormal="100" zoomScaleSheetLayoutView="100" workbookViewId="0">
      <selection activeCell="A9" sqref="A9"/>
    </sheetView>
  </sheetViews>
  <sheetFormatPr defaultColWidth="9.109375" defaultRowHeight="13.2" x14ac:dyDescent="0.25"/>
  <cols>
    <col min="1" max="1" width="41.33203125" style="91" customWidth="1"/>
    <col min="2" max="2" width="18.33203125" style="91" customWidth="1"/>
    <col min="3" max="3" width="22.109375" style="91" customWidth="1"/>
    <col min="4" max="4" width="13.109375" style="91" customWidth="1"/>
    <col min="5" max="5" width="9.109375" style="91"/>
    <col min="6" max="6" width="18.5546875" style="91" customWidth="1"/>
    <col min="7" max="16384" width="9.109375" style="91"/>
  </cols>
  <sheetData>
    <row r="1" spans="1:8" s="119" customFormat="1" ht="21" x14ac:dyDescent="0.4">
      <c r="A1" s="122" t="s">
        <v>73</v>
      </c>
      <c r="B1" s="117"/>
      <c r="C1" s="117"/>
      <c r="D1" s="117"/>
      <c r="E1" s="117"/>
      <c r="F1" s="118"/>
      <c r="G1" s="118"/>
      <c r="H1" s="118"/>
    </row>
    <row r="2" spans="1:8" x14ac:dyDescent="0.25">
      <c r="A2" s="10"/>
      <c r="C2" s="49"/>
      <c r="D2" s="10"/>
      <c r="E2" s="10"/>
    </row>
    <row r="3" spans="1:8" ht="15.6" x14ac:dyDescent="0.25">
      <c r="A3" s="121" t="s">
        <v>41</v>
      </c>
      <c r="D3" s="10"/>
      <c r="E3" s="10"/>
    </row>
    <row r="4" spans="1:8" x14ac:dyDescent="0.25">
      <c r="A4" s="10"/>
      <c r="B4" s="10"/>
      <c r="C4" s="10"/>
      <c r="D4" s="10"/>
      <c r="E4" s="10"/>
    </row>
    <row r="5" spans="1:8" x14ac:dyDescent="0.25">
      <c r="A5" s="1" t="str">
        <f>'Данные о сотруднике'!A5:C5&amp;" "&amp;'Данные о сотруднике'!D5</f>
        <v xml:space="preserve">Название лаборатории:  </v>
      </c>
      <c r="B5" s="3"/>
      <c r="C5" s="55"/>
      <c r="D5" s="10"/>
      <c r="E5" s="10"/>
    </row>
    <row r="6" spans="1:8" x14ac:dyDescent="0.25">
      <c r="A6" s="1" t="str">
        <f>'Данные о сотруднике'!A6:C6&amp;" "&amp;'Данные о сотруднике'!D6</f>
        <v xml:space="preserve">ФИО сотрудника: </v>
      </c>
      <c r="B6" s="3"/>
      <c r="C6" s="55"/>
      <c r="D6" s="10"/>
      <c r="E6" s="10"/>
    </row>
    <row r="7" spans="1:8" x14ac:dyDescent="0.25">
      <c r="A7" s="10"/>
      <c r="B7" s="66"/>
      <c r="C7" s="66"/>
      <c r="D7" s="10"/>
      <c r="E7" s="10"/>
    </row>
    <row r="8" spans="1:8" ht="79.2" x14ac:dyDescent="0.25">
      <c r="A8" s="60" t="s">
        <v>65</v>
      </c>
      <c r="B8" s="60" t="s">
        <v>36</v>
      </c>
      <c r="C8" s="60" t="s">
        <v>37</v>
      </c>
      <c r="D8" s="34" t="s">
        <v>8</v>
      </c>
      <c r="E8" s="137" t="s">
        <v>43</v>
      </c>
      <c r="F8" s="137"/>
    </row>
    <row r="9" spans="1:8" x14ac:dyDescent="0.25">
      <c r="A9" s="73"/>
      <c r="B9" s="58"/>
      <c r="C9" s="8"/>
      <c r="D9" s="35">
        <f>IF(B9="Докторская",300,IF(B9="Кандидатская",IF(C9="Да",200,150),0))</f>
        <v>0</v>
      </c>
      <c r="E9" s="143"/>
      <c r="F9" s="143"/>
    </row>
    <row r="10" spans="1:8" x14ac:dyDescent="0.25">
      <c r="A10" s="67"/>
      <c r="B10" s="63"/>
      <c r="C10" s="30" t="s">
        <v>9</v>
      </c>
      <c r="D10" s="45">
        <f>D9</f>
        <v>0</v>
      </c>
      <c r="E10" s="143"/>
      <c r="F10" s="143"/>
    </row>
    <row r="11" spans="1:8" x14ac:dyDescent="0.25">
      <c r="A11" s="63"/>
      <c r="B11" s="63"/>
      <c r="C11" s="63"/>
      <c r="D11" s="63"/>
      <c r="E11" s="10"/>
    </row>
    <row r="12" spans="1:8" s="10" customFormat="1" x14ac:dyDescent="0.25">
      <c r="A12" s="10" t="s">
        <v>3</v>
      </c>
      <c r="F12" s="1"/>
    </row>
    <row r="13" spans="1:8" s="10" customFormat="1" x14ac:dyDescent="0.25">
      <c r="F13" s="1"/>
    </row>
    <row r="14" spans="1:8" s="10" customFormat="1" x14ac:dyDescent="0.25">
      <c r="A14" s="10" t="str">
        <f>"Зав. лабораторией "&amp;'Данные о сотруднике'!$D$5</f>
        <v xml:space="preserve">Зав. лабораторией </v>
      </c>
      <c r="F14" s="1"/>
    </row>
    <row r="15" spans="1:8" s="10" customFormat="1" x14ac:dyDescent="0.25">
      <c r="B15" s="27"/>
      <c r="C15" s="28"/>
      <c r="D15" s="92"/>
      <c r="E15" s="93"/>
      <c r="F15" s="29"/>
    </row>
  </sheetData>
  <sheetProtection algorithmName="SHA-512" hashValue="jg44JJMjJFvZ4LIR5uwaURcf16tTLgnj9++bcRlFIBjO/Q3oB+jdCECcjuwqyOEBYiK4q5Luff3XnK4s+LMM6w==" saltValue="ucThjv9YuRqwEnBDDWrTdw==" spinCount="100000" sheet="1" formatCells="0" formatColumns="0" formatRows="0"/>
  <mergeCells count="3">
    <mergeCell ref="E8:F8"/>
    <mergeCell ref="E9:F9"/>
    <mergeCell ref="E10:F10"/>
  </mergeCells>
  <phoneticPr fontId="0" type="noConversion"/>
  <dataValidations count="2">
    <dataValidation type="list" allowBlank="1" showInputMessage="1" showErrorMessage="1" errorTitle="Введено недопустимое значение" error="Выберите из списка или введите одно из значений: Да; Нет" prompt="Выберите из списка или введите одно из значений: Да; Нет" sqref="C9">
      <formula1>"Да, Нет"</formula1>
    </dataValidation>
    <dataValidation type="list" allowBlank="1" showInputMessage="1" showErrorMessage="1" errorTitle="Введено недопустимое значение" error="Выберите из списка или введите одно из значений: Кандидатская; Докторская" prompt="Выберите из списка или введите одно из значений: Кандидатская; Докторская" sqref="B9">
      <formula1>"Кандидатская, Докторская"</formula1>
    </dataValidation>
  </dataValidations>
  <pageMargins left="0.75" right="0.75" top="1" bottom="1" header="0.5" footer="0.5"/>
  <pageSetup paperSize="9" scale="94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zoomScaleNormal="100" zoomScaleSheetLayoutView="100" workbookViewId="0">
      <selection activeCell="F13" sqref="F13"/>
    </sheetView>
  </sheetViews>
  <sheetFormatPr defaultColWidth="9.109375" defaultRowHeight="13.2" x14ac:dyDescent="0.25"/>
  <cols>
    <col min="1" max="1" width="17.21875" style="91" customWidth="1"/>
    <col min="2" max="2" width="58.88671875" style="91" customWidth="1"/>
    <col min="3" max="3" width="15.21875" style="91" customWidth="1"/>
    <col min="4" max="4" width="11" style="91" customWidth="1"/>
    <col min="5" max="5" width="18.21875" style="91" customWidth="1"/>
    <col min="6" max="16384" width="9.109375" style="91"/>
  </cols>
  <sheetData>
    <row r="1" spans="1:8" s="119" customFormat="1" ht="21" x14ac:dyDescent="0.4">
      <c r="A1" s="122" t="s">
        <v>73</v>
      </c>
      <c r="B1" s="117"/>
      <c r="C1" s="117"/>
      <c r="D1" s="117"/>
      <c r="E1" s="117"/>
      <c r="F1" s="118"/>
      <c r="G1" s="118"/>
      <c r="H1" s="118"/>
    </row>
    <row r="2" spans="1:8" x14ac:dyDescent="0.25">
      <c r="A2" s="10"/>
      <c r="B2" s="49"/>
      <c r="C2" s="10"/>
      <c r="D2" s="10"/>
      <c r="E2" s="10"/>
    </row>
    <row r="3" spans="1:8" ht="15.6" x14ac:dyDescent="0.25">
      <c r="A3" s="121" t="s">
        <v>6</v>
      </c>
      <c r="D3" s="10"/>
      <c r="E3" s="10"/>
    </row>
    <row r="4" spans="1:8" x14ac:dyDescent="0.25">
      <c r="A4" s="10"/>
      <c r="B4" s="10"/>
      <c r="C4" s="10"/>
      <c r="D4" s="10"/>
      <c r="E4" s="10"/>
    </row>
    <row r="5" spans="1:8" x14ac:dyDescent="0.25">
      <c r="A5" s="1" t="str">
        <f>'Данные о сотруднике'!A5:C5&amp;" "&amp;'Данные о сотруднике'!D5</f>
        <v xml:space="preserve">Название лаборатории:  </v>
      </c>
      <c r="B5" s="3"/>
      <c r="C5" s="55"/>
      <c r="D5" s="10"/>
      <c r="E5" s="10"/>
    </row>
    <row r="6" spans="1:8" x14ac:dyDescent="0.25">
      <c r="A6" s="1" t="str">
        <f>'Данные о сотруднике'!A6:C6&amp;" "&amp;'Данные о сотруднике'!D6</f>
        <v xml:space="preserve">ФИО сотрудника: </v>
      </c>
      <c r="B6" s="3"/>
      <c r="C6" s="55"/>
      <c r="D6" s="10"/>
      <c r="E6" s="10"/>
    </row>
    <row r="7" spans="1:8" x14ac:dyDescent="0.25">
      <c r="A7" s="1"/>
      <c r="B7" s="3"/>
      <c r="C7" s="55"/>
      <c r="D7" s="10"/>
      <c r="E7" s="10"/>
    </row>
    <row r="8" spans="1:8" ht="42.75" customHeight="1" x14ac:dyDescent="0.25">
      <c r="A8" s="1"/>
      <c r="B8" s="70"/>
      <c r="C8" s="69" t="s">
        <v>5</v>
      </c>
      <c r="D8" s="137" t="s">
        <v>43</v>
      </c>
      <c r="E8" s="137"/>
    </row>
    <row r="9" spans="1:8" x14ac:dyDescent="0.25">
      <c r="A9" s="1"/>
      <c r="B9" s="71" t="s">
        <v>15</v>
      </c>
      <c r="C9" s="35">
        <f>Статьи!G30</f>
        <v>0</v>
      </c>
      <c r="D9" s="143"/>
      <c r="E9" s="143"/>
    </row>
    <row r="10" spans="1:8" ht="14.25" customHeight="1" x14ac:dyDescent="0.25">
      <c r="A10" s="1"/>
      <c r="B10" s="71" t="s">
        <v>50</v>
      </c>
      <c r="C10" s="35">
        <f>Статьи!G37</f>
        <v>0</v>
      </c>
      <c r="D10" s="143"/>
      <c r="E10" s="143"/>
    </row>
    <row r="11" spans="1:8" ht="24.75" customHeight="1" x14ac:dyDescent="0.25">
      <c r="A11" s="1"/>
      <c r="B11" s="71" t="s">
        <v>48</v>
      </c>
      <c r="C11" s="35">
        <f>Статьи!F51</f>
        <v>0</v>
      </c>
      <c r="D11" s="143"/>
      <c r="E11" s="143"/>
    </row>
    <row r="12" spans="1:8" x14ac:dyDescent="0.25">
      <c r="A12" s="1"/>
      <c r="B12" s="71" t="s">
        <v>19</v>
      </c>
      <c r="C12" s="35">
        <f>Монографии!H20</f>
        <v>0</v>
      </c>
      <c r="D12" s="143"/>
      <c r="E12" s="143"/>
    </row>
    <row r="13" spans="1:8" x14ac:dyDescent="0.25">
      <c r="A13" s="1"/>
      <c r="B13" s="71" t="s">
        <v>20</v>
      </c>
      <c r="C13" s="35">
        <f>Монографии!H34</f>
        <v>0</v>
      </c>
      <c r="D13" s="143"/>
      <c r="E13" s="143"/>
    </row>
    <row r="14" spans="1:8" ht="26.4" x14ac:dyDescent="0.25">
      <c r="A14" s="1"/>
      <c r="B14" s="71" t="s">
        <v>25</v>
      </c>
      <c r="C14" s="35">
        <f>Конференции!G20</f>
        <v>0</v>
      </c>
      <c r="D14" s="143"/>
      <c r="E14" s="143"/>
    </row>
    <row r="15" spans="1:8" x14ac:dyDescent="0.25">
      <c r="A15" s="1"/>
      <c r="B15" s="71" t="s">
        <v>11</v>
      </c>
      <c r="C15" s="35">
        <f>Конференции!H39</f>
        <v>0</v>
      </c>
      <c r="D15" s="143"/>
      <c r="E15" s="143"/>
    </row>
    <row r="16" spans="1:8" x14ac:dyDescent="0.25">
      <c r="A16" s="1"/>
      <c r="B16" s="71" t="s">
        <v>29</v>
      </c>
      <c r="C16" s="35">
        <f>Патенты!H20</f>
        <v>0</v>
      </c>
      <c r="D16" s="143"/>
      <c r="E16" s="143"/>
    </row>
    <row r="17" spans="1:6" ht="13.5" customHeight="1" x14ac:dyDescent="0.25">
      <c r="A17" s="1"/>
      <c r="B17" s="71" t="s">
        <v>100</v>
      </c>
      <c r="C17" s="35">
        <f>'Научное руководство'!C16</f>
        <v>0</v>
      </c>
      <c r="D17" s="143"/>
      <c r="E17" s="143"/>
    </row>
    <row r="18" spans="1:6" ht="13.5" customHeight="1" x14ac:dyDescent="0.25">
      <c r="A18" s="1"/>
      <c r="B18" s="71" t="s">
        <v>95</v>
      </c>
      <c r="C18" s="35">
        <f>'Научное руководство'!D26</f>
        <v>0</v>
      </c>
      <c r="D18" s="143"/>
      <c r="E18" s="143"/>
    </row>
    <row r="19" spans="1:6" ht="16.5" customHeight="1" x14ac:dyDescent="0.25">
      <c r="A19" s="1"/>
      <c r="B19" s="71" t="s">
        <v>56</v>
      </c>
      <c r="C19" s="35">
        <f>Лекции!C20</f>
        <v>0</v>
      </c>
      <c r="D19" s="143"/>
      <c r="E19" s="143"/>
    </row>
    <row r="20" spans="1:6" ht="39.6" x14ac:dyDescent="0.25">
      <c r="A20" s="1"/>
      <c r="B20" s="71" t="s">
        <v>72</v>
      </c>
      <c r="C20" s="35">
        <f>Лекции!B27</f>
        <v>0</v>
      </c>
      <c r="D20" s="143"/>
      <c r="E20" s="143"/>
    </row>
    <row r="21" spans="1:6" ht="26.7" customHeight="1" x14ac:dyDescent="0.25">
      <c r="A21" s="1"/>
      <c r="B21" s="71" t="s">
        <v>58</v>
      </c>
      <c r="C21" s="35">
        <f>Лекции!E34</f>
        <v>0</v>
      </c>
      <c r="D21" s="143"/>
      <c r="E21" s="143"/>
    </row>
    <row r="22" spans="1:6" ht="26.7" customHeight="1" x14ac:dyDescent="0.25">
      <c r="A22" s="1"/>
      <c r="B22" s="71" t="s">
        <v>70</v>
      </c>
      <c r="C22" s="35">
        <f>Лекции!E41</f>
        <v>0</v>
      </c>
      <c r="D22" s="143"/>
      <c r="E22" s="143"/>
    </row>
    <row r="23" spans="1:6" ht="26.7" customHeight="1" x14ac:dyDescent="0.25">
      <c r="A23" s="1"/>
      <c r="B23" s="71" t="s">
        <v>64</v>
      </c>
      <c r="C23" s="35">
        <f>Лекции!E48</f>
        <v>0</v>
      </c>
      <c r="D23" s="143"/>
      <c r="E23" s="143"/>
    </row>
    <row r="24" spans="1:6" ht="26.4" x14ac:dyDescent="0.25">
      <c r="A24" s="1"/>
      <c r="B24" s="71" t="s">
        <v>33</v>
      </c>
      <c r="C24" s="35">
        <f>Лекции!C57</f>
        <v>0</v>
      </c>
      <c r="D24" s="143"/>
      <c r="E24" s="143"/>
    </row>
    <row r="25" spans="1:6" x14ac:dyDescent="0.25">
      <c r="A25" s="1"/>
      <c r="B25" s="71" t="s">
        <v>41</v>
      </c>
      <c r="C25" s="35">
        <f>'Защита диссертации'!D10</f>
        <v>0</v>
      </c>
      <c r="D25" s="143"/>
      <c r="E25" s="143"/>
    </row>
    <row r="26" spans="1:6" x14ac:dyDescent="0.25">
      <c r="A26" s="1"/>
      <c r="B26" s="88" t="s">
        <v>66</v>
      </c>
      <c r="C26" s="46">
        <f>SUM(C9:C25)*IF('Данные о сотруднике'!D8="Да",IF('Данные о сотруднике'!D9="Да",1.5,1),1)</f>
        <v>0</v>
      </c>
      <c r="D26" s="143"/>
      <c r="E26" s="143"/>
    </row>
    <row r="27" spans="1:6" x14ac:dyDescent="0.25">
      <c r="A27" s="1"/>
      <c r="B27" s="89"/>
      <c r="C27" s="90" t="str">
        <f>IF('Данные о сотруднике'!D9="Да","В расчете применен коэффициент молодого исследователя !!!","")</f>
        <v/>
      </c>
      <c r="D27" s="2"/>
      <c r="E27" s="2"/>
    </row>
    <row r="28" spans="1:6" x14ac:dyDescent="0.25">
      <c r="A28" s="1"/>
      <c r="B28" s="10"/>
      <c r="C28" s="1"/>
      <c r="D28" s="10"/>
      <c r="E28" s="10"/>
    </row>
    <row r="29" spans="1:6" s="10" customFormat="1" x14ac:dyDescent="0.25">
      <c r="A29" s="10" t="s">
        <v>3</v>
      </c>
      <c r="F29" s="1"/>
    </row>
    <row r="30" spans="1:6" s="10" customFormat="1" x14ac:dyDescent="0.25">
      <c r="F30" s="1"/>
    </row>
    <row r="31" spans="1:6" s="10" customFormat="1" x14ac:dyDescent="0.25">
      <c r="A31" s="10" t="str">
        <f>"Зав. лабораторией "&amp;'Данные о сотруднике'!$D$5</f>
        <v xml:space="preserve">Зав. лабораторией </v>
      </c>
      <c r="F31" s="1"/>
    </row>
    <row r="32" spans="1:6" s="10" customFormat="1" x14ac:dyDescent="0.25">
      <c r="B32" s="27"/>
      <c r="C32" s="28"/>
      <c r="D32" s="92"/>
      <c r="E32" s="93"/>
    </row>
  </sheetData>
  <sheetProtection algorithmName="SHA-512" hashValue="9ZuSebg+02DeVp44atVsSAk9j0dE++1T5U3pXzTpLJnfugdrNPMjBbGSRC9IVgJujQdLH1Op+cry2bqCceopVA==" saltValue="uT+hpko82VXHe0XdwArdXg==" spinCount="100000" sheet="1" formatCells="0" formatColumns="0" formatRows="0"/>
  <mergeCells count="19">
    <mergeCell ref="D24:E24"/>
    <mergeCell ref="D25:E25"/>
    <mergeCell ref="D22:E22"/>
    <mergeCell ref="D26:E26"/>
    <mergeCell ref="D20:E20"/>
    <mergeCell ref="D21:E21"/>
    <mergeCell ref="D23:E23"/>
    <mergeCell ref="D19:E19"/>
    <mergeCell ref="D8:E8"/>
    <mergeCell ref="D9:E9"/>
    <mergeCell ref="D10:E10"/>
    <mergeCell ref="D11:E11"/>
    <mergeCell ref="D12:E12"/>
    <mergeCell ref="D13:E13"/>
    <mergeCell ref="D14:E14"/>
    <mergeCell ref="D15:E15"/>
    <mergeCell ref="D16:E16"/>
    <mergeCell ref="D17:E17"/>
    <mergeCell ref="D18:E18"/>
  </mergeCells>
  <pageMargins left="0.75" right="0.75" top="1" bottom="1" header="0.5" footer="0.5"/>
  <pageSetup paperSize="9" scale="9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2</vt:i4>
      </vt:variant>
    </vt:vector>
  </HeadingPairs>
  <TitlesOfParts>
    <vt:vector size="11" baseType="lpstr">
      <vt:lpstr>Данные о сотруднике</vt:lpstr>
      <vt:lpstr>Статьи</vt:lpstr>
      <vt:lpstr>Монографии</vt:lpstr>
      <vt:lpstr>Конференции</vt:lpstr>
      <vt:lpstr>Патенты</vt:lpstr>
      <vt:lpstr>Научное руководство</vt:lpstr>
      <vt:lpstr>Лекции</vt:lpstr>
      <vt:lpstr>Защита диссертации</vt:lpstr>
      <vt:lpstr>Общая сумма баллов</vt:lpstr>
      <vt:lpstr>Конференции!Область_печати</vt:lpstr>
      <vt:lpstr>'Научное руководство'!Область_печати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ПВ</dc:creator>
  <cp:lastModifiedBy>Opposto</cp:lastModifiedBy>
  <cp:lastPrinted>2021-01-25T19:45:57Z</cp:lastPrinted>
  <dcterms:created xsi:type="dcterms:W3CDTF">2010-12-13T19:38:36Z</dcterms:created>
  <dcterms:modified xsi:type="dcterms:W3CDTF">2026-01-23T08:56:19Z</dcterms:modified>
</cp:coreProperties>
</file>